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harpdata3\networks\mtn\Protocols\MTN034\Working_Files\Data Management\Visit Windows\"/>
    </mc:Choice>
  </mc:AlternateContent>
  <bookViews>
    <workbookView xWindow="0" yWindow="0" windowWidth="28800" windowHeight="12300"/>
  </bookViews>
  <sheets>
    <sheet name="Last_Day_to_Enroll" sheetId="6" r:id="rId1"/>
    <sheet name="Visit Calendar Tool" sheetId="5" r:id="rId2"/>
    <sheet name="Seroconverter Spec. Coll." sheetId="7" r:id="rId3"/>
  </sheets>
  <definedNames>
    <definedName name="_xlnm.Print_Area" localSheetId="0">Last_Day_to_Enroll!$A$1:$D$14</definedName>
    <definedName name="_xlnm.Print_Area" localSheetId="2">'Seroconverter Spec. Coll.'!$A$1:$D$16</definedName>
    <definedName name="_xlnm.Print_Area" localSheetId="1">'Visit Calendar Tool'!$A$1:$N$30</definedName>
  </definedNames>
  <calcPr calcId="162913"/>
</workbook>
</file>

<file path=xl/calcChain.xml><?xml version="1.0" encoding="utf-8"?>
<calcChain xmlns="http://schemas.openxmlformats.org/spreadsheetml/2006/main">
  <c r="G30" i="5" l="1"/>
  <c r="D30" i="5"/>
  <c r="C9" i="7" l="1"/>
  <c r="C14" i="7" s="1"/>
  <c r="C11" i="7" l="1"/>
  <c r="C12" i="7"/>
  <c r="C13" i="7"/>
  <c r="C10" i="7"/>
  <c r="E30" i="5" l="1"/>
  <c r="D16" i="5" l="1"/>
  <c r="G16" i="5" s="1"/>
  <c r="D9" i="5" l="1"/>
  <c r="C10" i="6" l="1"/>
  <c r="D23" i="5" l="1"/>
  <c r="D29" i="5"/>
  <c r="D28" i="5"/>
  <c r="D27" i="5"/>
  <c r="D26" i="5"/>
  <c r="D25" i="5"/>
  <c r="D24" i="5"/>
  <c r="D22" i="5"/>
  <c r="D21" i="5"/>
  <c r="D20" i="5"/>
  <c r="D19" i="5"/>
  <c r="D18" i="5"/>
  <c r="D17" i="5"/>
  <c r="D15" i="5"/>
  <c r="D14" i="5"/>
  <c r="D13" i="5"/>
  <c r="D12" i="5"/>
  <c r="D11" i="5"/>
  <c r="D10" i="5"/>
  <c r="E10" i="5" s="1"/>
  <c r="G9" i="5"/>
  <c r="E9" i="5"/>
  <c r="C13" i="6" l="1"/>
  <c r="E29" i="5" l="1"/>
  <c r="E28" i="5"/>
  <c r="E27" i="5"/>
  <c r="E26" i="5"/>
  <c r="E25" i="5"/>
  <c r="E24" i="5"/>
  <c r="G23" i="5"/>
  <c r="E22" i="5"/>
  <c r="E21" i="5"/>
  <c r="G20" i="5"/>
  <c r="E19" i="5"/>
  <c r="E18" i="5"/>
  <c r="E17" i="5"/>
  <c r="E16" i="5"/>
  <c r="E15" i="5"/>
  <c r="E14" i="5"/>
  <c r="E13" i="5"/>
  <c r="E12" i="5"/>
  <c r="E11" i="5"/>
  <c r="F9" i="5"/>
  <c r="G10" i="5" l="1"/>
  <c r="G11" i="5"/>
  <c r="G12" i="5"/>
  <c r="G13" i="5"/>
  <c r="G14" i="5"/>
  <c r="G15" i="5"/>
  <c r="G17" i="5"/>
  <c r="G18" i="5"/>
  <c r="E20" i="5"/>
  <c r="G19" i="5"/>
  <c r="G21" i="5"/>
  <c r="E23" i="5"/>
  <c r="G22" i="5"/>
  <c r="G24" i="5"/>
  <c r="G25" i="5"/>
  <c r="G26" i="5"/>
  <c r="G27" i="5"/>
  <c r="G28" i="5"/>
  <c r="G29" i="5"/>
</calcChain>
</file>

<file path=xl/sharedStrings.xml><?xml version="1.0" encoding="utf-8"?>
<sst xmlns="http://schemas.openxmlformats.org/spreadsheetml/2006/main" count="67" uniqueCount="63">
  <si>
    <t>MTN-007 Visit Calendar Tool</t>
  </si>
  <si>
    <t>PTID:</t>
  </si>
  <si>
    <t>Staff Initials:</t>
  </si>
  <si>
    <t>Enrollment Date:</t>
  </si>
  <si>
    <t>Visit</t>
  </si>
  <si>
    <t>Visit Window Opens</t>
  </si>
  <si>
    <t>Visit Window Closes</t>
  </si>
  <si>
    <t>Target Day</t>
  </si>
  <si>
    <t>MC</t>
  </si>
  <si>
    <t>Actual Date</t>
  </si>
  <si>
    <t>Visit Window Open</t>
  </si>
  <si>
    <t>Target Visit Day</t>
  </si>
  <si>
    <t>Last Day to Enroll:</t>
  </si>
  <si>
    <t>Shown as dd-mmm-yy</t>
  </si>
  <si>
    <t>03.0</t>
  </si>
  <si>
    <t>04.0</t>
  </si>
  <si>
    <t>05.0</t>
  </si>
  <si>
    <t>06.0</t>
  </si>
  <si>
    <t>07.0</t>
  </si>
  <si>
    <t>09.0</t>
  </si>
  <si>
    <t xml:space="preserve">  Enter as dd-mmm-yy</t>
  </si>
  <si>
    <t>Enter as dd-mmm-yy</t>
  </si>
  <si>
    <t>Scheduled Date</t>
  </si>
  <si>
    <t>AA</t>
  </si>
  <si>
    <t>Visit Code (Visit Month)</t>
  </si>
  <si>
    <t>08.0</t>
  </si>
  <si>
    <t>REACH (MTN-034) Participant Visit Calendar</t>
  </si>
  <si>
    <t>10.0</t>
  </si>
  <si>
    <t>Visit 3: Visit/Phone Contact - Week 1</t>
  </si>
  <si>
    <t>Visit 8 - Week 20</t>
  </si>
  <si>
    <t>Visit 10: Visit/Phone Contact - Week 25</t>
  </si>
  <si>
    <t>Visit 17: Visit/Phone Contact - Week 49</t>
  </si>
  <si>
    <t>Visit 4: Week 4</t>
  </si>
  <si>
    <t>Visit 5: Week 8</t>
  </si>
  <si>
    <t>Visit 6: Week 12</t>
  </si>
  <si>
    <t>Visit 7: Week 16</t>
  </si>
  <si>
    <t>Visit 9: Week 24
Period 1 Study Product Use End/
Period 2 Study Product Initiation</t>
  </si>
  <si>
    <t>Visit 11: Week 28</t>
  </si>
  <si>
    <t>Visit 12: Week 32</t>
  </si>
  <si>
    <t>Visit 13: Week 36</t>
  </si>
  <si>
    <t>Visit 14: Week 40</t>
  </si>
  <si>
    <t>Visit 15: Week 44</t>
  </si>
  <si>
    <t>Visit 16: Week 48
Period 2 Study Product Use End/
Period 3 Study Product Initiation</t>
  </si>
  <si>
    <t>Visit 18: Week 52</t>
  </si>
  <si>
    <t>Visit 19: Week 56</t>
  </si>
  <si>
    <t>Visit 20: Week 60</t>
  </si>
  <si>
    <t>Visit 21: Week 64</t>
  </si>
  <si>
    <t>Visit 22: Week 68</t>
  </si>
  <si>
    <t>Visit 23: Week 72
Period 3 Study Product Use End Visit (PUEV)</t>
  </si>
  <si>
    <t>999-999999</t>
  </si>
  <si>
    <t xml:space="preserve">  </t>
  </si>
  <si>
    <r>
      <t xml:space="preserve">Screening Visit Date:
</t>
    </r>
    <r>
      <rPr>
        <i/>
        <sz val="10"/>
        <rFont val="Arial"/>
        <family val="2"/>
      </rPr>
      <t>Date Screening Consent marked or signed</t>
    </r>
  </si>
  <si>
    <t>Per inclusion criterion #9, participant must use an effective method of contraception for at least 2 months prior to Enrollment.</t>
  </si>
  <si>
    <t>Date participant initiates effective method of contraception:</t>
  </si>
  <si>
    <t>For HIV-infected participants (per study algorithm)</t>
  </si>
  <si>
    <t>MTN-034 - Calculation of Last Possible Day to Enroll</t>
  </si>
  <si>
    <t>First possible Enrolment date based on initiation of effective method of contraception:</t>
  </si>
  <si>
    <t>Study Week</t>
  </si>
  <si>
    <t>MTN-034 Study Week:</t>
  </si>
  <si>
    <t>Visit Week of 1st positive rapid HIV test:</t>
  </si>
  <si>
    <r>
      <t>Collect blood for seroconverter storage and HIV RNA and CD4+ testing at each study week listed to the right until the scheduled PUEV (Visit 23 - Week 72). If samples are missed at indicated visits, do not make up.                                                                                                                             
Complete Seroconverter Laboratory Results CRF at each visit listed to the right until the scheduled PUEV.</t>
    </r>
    <r>
      <rPr>
        <strike/>
        <sz val="14"/>
        <rFont val="Arial"/>
        <family val="2"/>
      </rPr>
      <t xml:space="preserve"> </t>
    </r>
  </si>
  <si>
    <t xml:space="preserve">Visit 24: Visit/Phone Contact - Week 76
Study Exit/Termination
</t>
  </si>
  <si>
    <t>MTN-034 Seroconverter Specimen Scheduling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</si>
</sst>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[$-409]d\-mmm\-yy;@"/>
    <numFmt numFmtId="166" formatCode="[$-409]dd\-mmm\-yy;@"/>
    <numFmt numFmtId="167" formatCode="[$-F800]dddd\,\ mmmm\ dd\,\ yyyy"/>
  </numFmts>
  <fonts count="1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trike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5" fillId="0" borderId="0" xfId="0" applyFont="1"/>
    <xf numFmtId="0" fontId="3" fillId="0" borderId="1" xfId="0" applyFont="1" applyBorder="1" applyAlignment="1" applyProtection="1">
      <alignment horizontal="left" wrapText="1"/>
    </xf>
    <xf numFmtId="165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7" fillId="0" borderId="0" xfId="0" applyFont="1"/>
    <xf numFmtId="15" fontId="11" fillId="0" borderId="0" xfId="0" applyNumberFormat="1" applyFont="1" applyFill="1" applyAlignment="1">
      <alignment vertical="center"/>
    </xf>
    <xf numFmtId="16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166" fontId="9" fillId="0" borderId="2" xfId="0" applyNumberFormat="1" applyFont="1" applyFill="1" applyBorder="1" applyAlignment="1" applyProtection="1">
      <alignment horizontal="center" vertical="center" wrapText="1"/>
    </xf>
    <xf numFmtId="166" fontId="9" fillId="0" borderId="8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/>
    <xf numFmtId="0" fontId="6" fillId="0" borderId="9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15" fontId="6" fillId="0" borderId="8" xfId="0" applyNumberFormat="1" applyFont="1" applyFill="1" applyBorder="1" applyAlignment="1" applyProtection="1">
      <alignment horizontal="center" vertical="center" wrapText="1"/>
    </xf>
    <xf numFmtId="15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horizontal="center" vertical="center" wrapText="1"/>
    </xf>
    <xf numFmtId="1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/>
    <xf numFmtId="166" fontId="6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Protection="1"/>
    <xf numFmtId="164" fontId="6" fillId="0" borderId="10" xfId="0" applyNumberFormat="1" applyFont="1" applyBorder="1" applyAlignment="1" applyProtection="1">
      <alignment horizontal="center" vertical="center" wrapText="1"/>
    </xf>
    <xf numFmtId="15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7" fontId="5" fillId="4" borderId="4" xfId="0" applyNumberFormat="1" applyFont="1" applyFill="1" applyBorder="1" applyAlignment="1" applyProtection="1">
      <alignment horizontal="center" vertical="center"/>
    </xf>
    <xf numFmtId="167" fontId="5" fillId="5" borderId="4" xfId="0" applyNumberFormat="1" applyFont="1" applyFill="1" applyBorder="1" applyAlignment="1" applyProtection="1">
      <alignment horizontal="center" vertical="center"/>
      <protection locked="0"/>
    </xf>
    <xf numFmtId="166" fontId="5" fillId="3" borderId="4" xfId="0" applyNumberFormat="1" applyFont="1" applyFill="1" applyBorder="1" applyAlignment="1" applyProtection="1">
      <alignment horizontal="center" vertical="center"/>
      <protection locked="0"/>
    </xf>
    <xf numFmtId="167" fontId="5" fillId="6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/>
    <xf numFmtId="167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5" fillId="0" borderId="13" xfId="0" applyNumberFormat="1" applyFont="1" applyBorder="1" applyAlignment="1" applyProtection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7" borderId="12" xfId="0" applyFont="1" applyFill="1" applyBorder="1" applyAlignment="1">
      <alignment horizontal="center" wrapText="1"/>
    </xf>
    <xf numFmtId="166" fontId="6" fillId="0" borderId="2" xfId="0" applyNumberFormat="1" applyFont="1" applyFill="1" applyBorder="1" applyAlignment="1" applyProtection="1">
      <alignment horizontal="center" vertical="center"/>
    </xf>
    <xf numFmtId="165" fontId="5" fillId="0" borderId="5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0</xdr:row>
      <xdr:rowOff>114300</xdr:rowOff>
    </xdr:from>
    <xdr:to>
      <xdr:col>3</xdr:col>
      <xdr:colOff>2019300</xdr:colOff>
      <xdr:row>6</xdr:row>
      <xdr:rowOff>619125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324600" y="114300"/>
          <a:ext cx="1771650" cy="2162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Enter Screening Visit Date in order to generate the last day that the participant can enroll into REACH.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Enter the date that the participant initiates an effective method of contraception. This will generate the first possible date that the partiicpant can be enrolled based on inclusion criteria #9. Do not enroll the participant prior to this date.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98427</xdr:colOff>
      <xdr:row>0</xdr:row>
      <xdr:rowOff>76200</xdr:rowOff>
    </xdr:from>
    <xdr:to>
      <xdr:col>13</xdr:col>
      <xdr:colOff>485776</xdr:colOff>
      <xdr:row>13</xdr:row>
      <xdr:rowOff>295275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909177" y="76200"/>
          <a:ext cx="2435224" cy="409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1. Once a participant enrolls, enter the PTID, Staff Initials, and Enrollment Date. This will generate the target days and visit windows for the required follow-up visits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 actual visit date for Visits 9,16, and 23 must be entered to generate the target date and visit windows for the  Visits/Phone Contacts.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3. Print the calendar and place in the participant's study notebook. 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4.  If desired, hand-write in the scheduled visit date and actual visit dates as they occur in the columns provided. In cases of split visits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 the first date of the visit.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110" zoomScaleNormal="110" zoomScaleSheetLayoutView="100" workbookViewId="0">
      <selection activeCell="C7" sqref="C7"/>
    </sheetView>
  </sheetViews>
  <sheetFormatPr defaultRowHeight="12.75" x14ac:dyDescent="0.2"/>
  <cols>
    <col min="1" max="1" width="12.28515625" customWidth="1"/>
    <col min="2" max="2" width="33.28515625" customWidth="1"/>
    <col min="3" max="3" width="45.5703125" customWidth="1"/>
    <col min="4" max="4" width="32" customWidth="1"/>
    <col min="5" max="5" width="31.140625" customWidth="1"/>
  </cols>
  <sheetData>
    <row r="1" spans="1:6" ht="26.25" customHeight="1" x14ac:dyDescent="0.3">
      <c r="A1" s="21" t="s">
        <v>55</v>
      </c>
      <c r="B1" s="21"/>
      <c r="C1" s="21"/>
      <c r="D1" s="21"/>
      <c r="E1" s="21"/>
      <c r="F1" s="21"/>
    </row>
    <row r="3" spans="1:6" ht="13.5" thickBot="1" x14ac:dyDescent="0.25"/>
    <row r="4" spans="1:6" ht="45.75" customHeight="1" thickBot="1" x14ac:dyDescent="0.25">
      <c r="A4" s="69" t="s">
        <v>51</v>
      </c>
      <c r="B4" s="70"/>
      <c r="C4" s="47">
        <v>43108</v>
      </c>
      <c r="D4" s="43"/>
    </row>
    <row r="5" spans="1:6" ht="15.75" x14ac:dyDescent="0.25">
      <c r="A5" s="4"/>
      <c r="B5" s="45"/>
      <c r="C5" s="44" t="s">
        <v>21</v>
      </c>
    </row>
    <row r="6" spans="1:6" ht="16.5" thickBot="1" x14ac:dyDescent="0.3">
      <c r="A6" s="4"/>
      <c r="B6" s="45"/>
      <c r="C6" s="13"/>
    </row>
    <row r="7" spans="1:6" ht="77.25" customHeight="1" thickBot="1" x14ac:dyDescent="0.25">
      <c r="A7" s="67" t="s">
        <v>53</v>
      </c>
      <c r="B7" s="67"/>
      <c r="C7" s="49">
        <v>43110</v>
      </c>
    </row>
    <row r="8" spans="1:6" ht="15.75" x14ac:dyDescent="0.25">
      <c r="A8" s="4"/>
      <c r="B8" s="45"/>
      <c r="C8" s="44" t="s">
        <v>21</v>
      </c>
    </row>
    <row r="9" spans="1:6" ht="16.5" thickBot="1" x14ac:dyDescent="0.3">
      <c r="A9" s="4"/>
      <c r="B9" s="45"/>
      <c r="C9" s="44"/>
    </row>
    <row r="10" spans="1:6" ht="56.25" customHeight="1" thickBot="1" x14ac:dyDescent="0.25">
      <c r="A10" s="67" t="s">
        <v>56</v>
      </c>
      <c r="B10" s="67"/>
      <c r="C10" s="53">
        <f>C7+60</f>
        <v>43170</v>
      </c>
      <c r="D10" s="42" t="s">
        <v>52</v>
      </c>
    </row>
    <row r="11" spans="1:6" ht="15.75" x14ac:dyDescent="0.25">
      <c r="A11" s="4"/>
      <c r="B11" s="45"/>
      <c r="C11" s="44" t="s">
        <v>13</v>
      </c>
    </row>
    <row r="12" spans="1:6" ht="16.5" thickBot="1" x14ac:dyDescent="0.3">
      <c r="A12" s="4"/>
      <c r="B12" s="45"/>
      <c r="C12" s="44"/>
    </row>
    <row r="13" spans="1:6" ht="37.5" customHeight="1" thickBot="1" x14ac:dyDescent="0.25">
      <c r="A13" s="68" t="s">
        <v>12</v>
      </c>
      <c r="B13" s="68"/>
      <c r="C13" s="46">
        <f>C4+70</f>
        <v>43178</v>
      </c>
    </row>
    <row r="14" spans="1:6" ht="15.75" customHeight="1" x14ac:dyDescent="0.2">
      <c r="C14" s="44" t="s">
        <v>13</v>
      </c>
    </row>
    <row r="28" spans="4:4" x14ac:dyDescent="0.2">
      <c r="D28" s="14" t="s">
        <v>50</v>
      </c>
    </row>
  </sheetData>
  <sheetProtection selectLockedCells="1"/>
  <mergeCells count="4">
    <mergeCell ref="A7:B7"/>
    <mergeCell ref="A13:B13"/>
    <mergeCell ref="A10:B10"/>
    <mergeCell ref="A4:B4"/>
  </mergeCells>
  <phoneticPr fontId="2" type="noConversion"/>
  <pageMargins left="0.75" right="0.75" top="1" bottom="1" header="0.5" footer="0.5"/>
  <pageSetup paperSize="9" scale="71" orientation="portrait" r:id="rId1"/>
  <headerFooter alignWithMargins="0"/>
  <colBreaks count="2" manualBreakCount="2">
    <brk id="4" max="12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Normal="100" zoomScaleSheetLayoutView="90" workbookViewId="0">
      <selection activeCell="B31" sqref="B31"/>
    </sheetView>
  </sheetViews>
  <sheetFormatPr defaultRowHeight="12.75" x14ac:dyDescent="0.2"/>
  <cols>
    <col min="1" max="1" width="46.140625" style="14" customWidth="1"/>
    <col min="2" max="2" width="14.140625" style="14" customWidth="1"/>
    <col min="3" max="3" width="14" style="14" hidden="1" customWidth="1"/>
    <col min="4" max="4" width="15.5703125" style="14" customWidth="1"/>
    <col min="5" max="5" width="16.140625" style="14" customWidth="1"/>
    <col min="6" max="6" width="14" style="14" hidden="1" customWidth="1"/>
    <col min="7" max="7" width="14.7109375" style="14" customWidth="1"/>
    <col min="8" max="8" width="14" style="14" hidden="1" customWidth="1"/>
    <col min="9" max="9" width="18.5703125" style="14" customWidth="1"/>
    <col min="10" max="10" width="23.140625" style="14" customWidth="1"/>
    <col min="11" max="11" width="12.42578125" style="14" customWidth="1"/>
    <col min="12" max="16384" width="9.140625" style="14"/>
  </cols>
  <sheetData>
    <row r="1" spans="1:11" ht="24" customHeight="1" x14ac:dyDescent="0.3">
      <c r="A1" s="7" t="s">
        <v>26</v>
      </c>
      <c r="C1" s="1" t="s">
        <v>0</v>
      </c>
      <c r="D1" s="1"/>
      <c r="E1" s="1"/>
    </row>
    <row r="2" spans="1:11" ht="12" customHeight="1" x14ac:dyDescent="0.2"/>
    <row r="3" spans="1:11" ht="14.25" customHeight="1" thickBot="1" x14ac:dyDescent="0.25"/>
    <row r="4" spans="1:11" ht="24" customHeight="1" thickBot="1" x14ac:dyDescent="0.25">
      <c r="A4" s="10" t="s">
        <v>1</v>
      </c>
      <c r="B4" s="63" t="s">
        <v>49</v>
      </c>
      <c r="C4" s="64"/>
      <c r="D4" s="64"/>
      <c r="E4" s="65"/>
      <c r="F4" s="10" t="s">
        <v>2</v>
      </c>
      <c r="G4" s="11" t="s">
        <v>2</v>
      </c>
      <c r="H4" s="12" t="s">
        <v>8</v>
      </c>
      <c r="I4" s="12" t="s">
        <v>23</v>
      </c>
    </row>
    <row r="5" spans="1:11" ht="15" customHeight="1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8.5" customHeight="1" thickBot="1" x14ac:dyDescent="0.25">
      <c r="A6" s="66" t="s">
        <v>3</v>
      </c>
      <c r="B6" s="66"/>
      <c r="C6" s="66"/>
      <c r="D6" s="48">
        <v>43101</v>
      </c>
      <c r="E6" s="15" t="s">
        <v>20</v>
      </c>
      <c r="F6" s="26"/>
      <c r="H6" s="26"/>
      <c r="I6" s="26"/>
      <c r="J6" s="26"/>
    </row>
    <row r="7" spans="1:11" ht="21" customHeight="1" x14ac:dyDescent="0.2"/>
    <row r="8" spans="1:11" ht="36" customHeight="1" thickBot="1" x14ac:dyDescent="0.3">
      <c r="A8" s="8" t="s">
        <v>4</v>
      </c>
      <c r="B8" s="5" t="s">
        <v>24</v>
      </c>
      <c r="C8" s="6" t="s">
        <v>5</v>
      </c>
      <c r="D8" s="5" t="s">
        <v>11</v>
      </c>
      <c r="E8" s="5" t="s">
        <v>10</v>
      </c>
      <c r="F8" s="5" t="s">
        <v>7</v>
      </c>
      <c r="G8" s="5" t="s">
        <v>6</v>
      </c>
      <c r="H8" s="5" t="s">
        <v>6</v>
      </c>
      <c r="I8" s="5" t="s">
        <v>22</v>
      </c>
      <c r="J8" s="3" t="s">
        <v>9</v>
      </c>
      <c r="K8" s="2"/>
    </row>
    <row r="9" spans="1:11" s="31" customFormat="1" ht="31.5" customHeight="1" thickTop="1" x14ac:dyDescent="0.2">
      <c r="A9" s="22" t="s">
        <v>28</v>
      </c>
      <c r="B9" s="20" t="s">
        <v>14</v>
      </c>
      <c r="C9" s="9"/>
      <c r="D9" s="17">
        <f>D6+7</f>
        <v>43108</v>
      </c>
      <c r="E9" s="27">
        <f>D6+1</f>
        <v>43102</v>
      </c>
      <c r="F9" s="19" t="e">
        <f>(#REF!+7)</f>
        <v>#REF!</v>
      </c>
      <c r="G9" s="27">
        <f>D6+13</f>
        <v>43114</v>
      </c>
      <c r="H9" s="28"/>
      <c r="I9" s="29"/>
      <c r="J9" s="16"/>
      <c r="K9" s="30"/>
    </row>
    <row r="10" spans="1:11" s="31" customFormat="1" ht="24.95" customHeight="1" x14ac:dyDescent="0.2">
      <c r="A10" s="24" t="s">
        <v>32</v>
      </c>
      <c r="B10" s="23" t="s">
        <v>15</v>
      </c>
      <c r="C10" s="9"/>
      <c r="D10" s="17">
        <f>SUM(D6)+28</f>
        <v>43129</v>
      </c>
      <c r="E10" s="32">
        <f>D10-14</f>
        <v>43115</v>
      </c>
      <c r="F10" s="18"/>
      <c r="G10" s="32">
        <f t="shared" ref="G10:G29" si="0">D10+13</f>
        <v>43142</v>
      </c>
      <c r="H10" s="33"/>
      <c r="I10" s="34"/>
      <c r="J10" s="16"/>
      <c r="K10" s="30"/>
    </row>
    <row r="11" spans="1:11" s="31" customFormat="1" ht="24.95" customHeight="1" x14ac:dyDescent="0.2">
      <c r="A11" s="24" t="s">
        <v>33</v>
      </c>
      <c r="B11" s="23" t="s">
        <v>16</v>
      </c>
      <c r="C11" s="9"/>
      <c r="D11" s="17">
        <f>SUM(D6+56)</f>
        <v>43157</v>
      </c>
      <c r="E11" s="32">
        <f t="shared" ref="E11:E29" si="1">D11-14</f>
        <v>43143</v>
      </c>
      <c r="F11" s="18"/>
      <c r="G11" s="32">
        <f t="shared" si="0"/>
        <v>43170</v>
      </c>
      <c r="H11" s="33"/>
      <c r="I11" s="34"/>
      <c r="J11" s="16"/>
      <c r="K11" s="30"/>
    </row>
    <row r="12" spans="1:11" s="31" customFormat="1" ht="24.95" customHeight="1" x14ac:dyDescent="0.2">
      <c r="A12" s="24" t="s">
        <v>34</v>
      </c>
      <c r="B12" s="23" t="s">
        <v>17</v>
      </c>
      <c r="C12" s="9"/>
      <c r="D12" s="17">
        <f>SUM(D6+84)</f>
        <v>43185</v>
      </c>
      <c r="E12" s="32">
        <f t="shared" si="1"/>
        <v>43171</v>
      </c>
      <c r="F12" s="18"/>
      <c r="G12" s="32">
        <f t="shared" si="0"/>
        <v>43198</v>
      </c>
      <c r="H12" s="33"/>
      <c r="I12" s="34"/>
      <c r="J12" s="16"/>
      <c r="K12" s="30"/>
    </row>
    <row r="13" spans="1:11" s="31" customFormat="1" ht="24.95" customHeight="1" x14ac:dyDescent="0.2">
      <c r="A13" s="24" t="s">
        <v>35</v>
      </c>
      <c r="B13" s="23" t="s">
        <v>18</v>
      </c>
      <c r="C13" s="9"/>
      <c r="D13" s="17">
        <f>SUM(D6+112)</f>
        <v>43213</v>
      </c>
      <c r="E13" s="32">
        <f t="shared" si="1"/>
        <v>43199</v>
      </c>
      <c r="F13" s="18"/>
      <c r="G13" s="32">
        <f t="shared" si="0"/>
        <v>43226</v>
      </c>
      <c r="H13" s="33"/>
      <c r="I13" s="34"/>
      <c r="J13" s="16"/>
      <c r="K13" s="30"/>
    </row>
    <row r="14" spans="1:11" s="31" customFormat="1" ht="24.95" customHeight="1" x14ac:dyDescent="0.2">
      <c r="A14" s="24" t="s">
        <v>29</v>
      </c>
      <c r="B14" s="23" t="s">
        <v>25</v>
      </c>
      <c r="C14" s="9"/>
      <c r="D14" s="17">
        <f>SUM(D6+140)</f>
        <v>43241</v>
      </c>
      <c r="E14" s="32">
        <f t="shared" si="1"/>
        <v>43227</v>
      </c>
      <c r="F14" s="18"/>
      <c r="G14" s="32">
        <f t="shared" si="0"/>
        <v>43254</v>
      </c>
      <c r="H14" s="33"/>
      <c r="I14" s="34"/>
      <c r="J14" s="16"/>
      <c r="K14" s="30"/>
    </row>
    <row r="15" spans="1:11" s="31" customFormat="1" ht="53.25" customHeight="1" x14ac:dyDescent="0.2">
      <c r="A15" s="24" t="s">
        <v>36</v>
      </c>
      <c r="B15" s="23" t="s">
        <v>19</v>
      </c>
      <c r="C15" s="9"/>
      <c r="D15" s="17">
        <f>SUM(D6+168)</f>
        <v>43269</v>
      </c>
      <c r="E15" s="32">
        <f t="shared" si="1"/>
        <v>43255</v>
      </c>
      <c r="F15" s="32"/>
      <c r="G15" s="32">
        <f t="shared" si="0"/>
        <v>43282</v>
      </c>
      <c r="H15" s="33"/>
      <c r="I15" s="34"/>
      <c r="J15" s="16">
        <v>43252</v>
      </c>
      <c r="K15" s="30"/>
    </row>
    <row r="16" spans="1:11" ht="24.95" customHeight="1" x14ac:dyDescent="0.2">
      <c r="A16" s="24" t="s">
        <v>30</v>
      </c>
      <c r="B16" s="23" t="s">
        <v>27</v>
      </c>
      <c r="C16" s="35"/>
      <c r="D16" s="17">
        <f>J15+7</f>
        <v>43259</v>
      </c>
      <c r="E16" s="36">
        <f t="shared" si="1"/>
        <v>43245</v>
      </c>
      <c r="F16" s="36"/>
      <c r="G16" s="36">
        <f>D16+13</f>
        <v>43272</v>
      </c>
      <c r="H16" s="37"/>
      <c r="I16" s="41"/>
      <c r="J16" s="41"/>
    </row>
    <row r="17" spans="1:10" ht="24.95" customHeight="1" x14ac:dyDescent="0.2">
      <c r="A17" s="24" t="s">
        <v>37</v>
      </c>
      <c r="B17" s="38">
        <v>11</v>
      </c>
      <c r="C17" s="35"/>
      <c r="D17" s="40">
        <f>D6+196</f>
        <v>43297</v>
      </c>
      <c r="E17" s="36">
        <f t="shared" si="1"/>
        <v>43283</v>
      </c>
      <c r="F17" s="36"/>
      <c r="G17" s="36">
        <f t="shared" si="0"/>
        <v>43310</v>
      </c>
      <c r="H17" s="37"/>
      <c r="I17" s="41"/>
      <c r="J17" s="41"/>
    </row>
    <row r="18" spans="1:10" ht="33" customHeight="1" x14ac:dyDescent="0.2">
      <c r="A18" s="24" t="s">
        <v>38</v>
      </c>
      <c r="B18" s="38">
        <v>12</v>
      </c>
      <c r="C18" s="35"/>
      <c r="D18" s="40">
        <f>D6+224</f>
        <v>43325</v>
      </c>
      <c r="E18" s="36">
        <f t="shared" si="1"/>
        <v>43311</v>
      </c>
      <c r="F18" s="36"/>
      <c r="G18" s="36">
        <f t="shared" si="0"/>
        <v>43338</v>
      </c>
      <c r="H18" s="37"/>
      <c r="I18" s="41"/>
      <c r="J18" s="41"/>
    </row>
    <row r="19" spans="1:10" ht="24.95" customHeight="1" x14ac:dyDescent="0.2">
      <c r="A19" s="24" t="s">
        <v>39</v>
      </c>
      <c r="B19" s="38">
        <v>13</v>
      </c>
      <c r="C19" s="35"/>
      <c r="D19" s="40">
        <f>D6+252</f>
        <v>43353</v>
      </c>
      <c r="E19" s="36">
        <f t="shared" si="1"/>
        <v>43339</v>
      </c>
      <c r="F19" s="36"/>
      <c r="G19" s="36">
        <f t="shared" si="0"/>
        <v>43366</v>
      </c>
      <c r="H19" s="37"/>
      <c r="I19" s="41"/>
      <c r="J19" s="41"/>
    </row>
    <row r="20" spans="1:10" ht="24.95" customHeight="1" x14ac:dyDescent="0.2">
      <c r="A20" s="24" t="s">
        <v>40</v>
      </c>
      <c r="B20" s="38">
        <v>14</v>
      </c>
      <c r="C20" s="35"/>
      <c r="D20" s="40">
        <f>D6+280</f>
        <v>43381</v>
      </c>
      <c r="E20" s="36">
        <f t="shared" si="1"/>
        <v>43367</v>
      </c>
      <c r="F20" s="36"/>
      <c r="G20" s="36">
        <f t="shared" si="0"/>
        <v>43394</v>
      </c>
      <c r="H20" s="37"/>
      <c r="I20" s="41"/>
      <c r="J20" s="41"/>
    </row>
    <row r="21" spans="1:10" ht="24.95" customHeight="1" x14ac:dyDescent="0.2">
      <c r="A21" s="24" t="s">
        <v>41</v>
      </c>
      <c r="B21" s="38">
        <v>15</v>
      </c>
      <c r="C21" s="35"/>
      <c r="D21" s="40">
        <f>D6+308</f>
        <v>43409</v>
      </c>
      <c r="E21" s="36">
        <f t="shared" si="1"/>
        <v>43395</v>
      </c>
      <c r="F21" s="36"/>
      <c r="G21" s="36">
        <f t="shared" si="0"/>
        <v>43422</v>
      </c>
      <c r="H21" s="37"/>
      <c r="I21" s="41"/>
      <c r="J21" s="41"/>
    </row>
    <row r="22" spans="1:10" ht="43.5" customHeight="1" x14ac:dyDescent="0.2">
      <c r="A22" s="24" t="s">
        <v>42</v>
      </c>
      <c r="B22" s="38">
        <v>16</v>
      </c>
      <c r="C22" s="35"/>
      <c r="D22" s="40">
        <f>D6+336</f>
        <v>43437</v>
      </c>
      <c r="E22" s="36">
        <f t="shared" si="1"/>
        <v>43423</v>
      </c>
      <c r="F22" s="36"/>
      <c r="G22" s="36">
        <f t="shared" si="0"/>
        <v>43450</v>
      </c>
      <c r="H22" s="37"/>
      <c r="I22" s="41"/>
      <c r="J22" s="39">
        <v>43437</v>
      </c>
    </row>
    <row r="23" spans="1:10" ht="24.95" customHeight="1" x14ac:dyDescent="0.2">
      <c r="A23" s="24" t="s">
        <v>31</v>
      </c>
      <c r="B23" s="38">
        <v>17</v>
      </c>
      <c r="C23" s="35"/>
      <c r="D23" s="40">
        <f>J22+7</f>
        <v>43444</v>
      </c>
      <c r="E23" s="36">
        <f t="shared" si="1"/>
        <v>43430</v>
      </c>
      <c r="F23" s="36"/>
      <c r="G23" s="36">
        <f t="shared" si="0"/>
        <v>43457</v>
      </c>
      <c r="H23" s="37"/>
      <c r="I23" s="41"/>
      <c r="J23" s="41"/>
    </row>
    <row r="24" spans="1:10" ht="24.95" customHeight="1" x14ac:dyDescent="0.2">
      <c r="A24" s="24" t="s">
        <v>43</v>
      </c>
      <c r="B24" s="38">
        <v>18</v>
      </c>
      <c r="C24" s="35"/>
      <c r="D24" s="40">
        <f>D6+364</f>
        <v>43465</v>
      </c>
      <c r="E24" s="36">
        <f t="shared" si="1"/>
        <v>43451</v>
      </c>
      <c r="F24" s="36"/>
      <c r="G24" s="36">
        <f t="shared" si="0"/>
        <v>43478</v>
      </c>
      <c r="H24" s="37"/>
      <c r="I24" s="41"/>
      <c r="J24" s="41"/>
    </row>
    <row r="25" spans="1:10" ht="24.95" customHeight="1" x14ac:dyDescent="0.2">
      <c r="A25" s="24" t="s">
        <v>44</v>
      </c>
      <c r="B25" s="38">
        <v>19</v>
      </c>
      <c r="C25" s="35"/>
      <c r="D25" s="40">
        <f>D6+392</f>
        <v>43493</v>
      </c>
      <c r="E25" s="36">
        <f t="shared" si="1"/>
        <v>43479</v>
      </c>
      <c r="F25" s="36"/>
      <c r="G25" s="36">
        <f t="shared" si="0"/>
        <v>43506</v>
      </c>
      <c r="H25" s="37"/>
      <c r="I25" s="41"/>
      <c r="J25" s="41"/>
    </row>
    <row r="26" spans="1:10" ht="24.95" customHeight="1" x14ac:dyDescent="0.2">
      <c r="A26" s="24" t="s">
        <v>45</v>
      </c>
      <c r="B26" s="38">
        <v>20</v>
      </c>
      <c r="C26" s="35"/>
      <c r="D26" s="40">
        <f>D6+420</f>
        <v>43521</v>
      </c>
      <c r="E26" s="36">
        <f t="shared" si="1"/>
        <v>43507</v>
      </c>
      <c r="F26" s="36"/>
      <c r="G26" s="36">
        <f t="shared" si="0"/>
        <v>43534</v>
      </c>
      <c r="H26" s="37"/>
      <c r="I26" s="41"/>
      <c r="J26" s="41"/>
    </row>
    <row r="27" spans="1:10" ht="31.5" customHeight="1" x14ac:dyDescent="0.2">
      <c r="A27" s="24" t="s">
        <v>46</v>
      </c>
      <c r="B27" s="38">
        <v>21</v>
      </c>
      <c r="C27" s="35"/>
      <c r="D27" s="40">
        <f>D6+448</f>
        <v>43549</v>
      </c>
      <c r="E27" s="36">
        <f t="shared" si="1"/>
        <v>43535</v>
      </c>
      <c r="F27" s="36"/>
      <c r="G27" s="36">
        <f t="shared" si="0"/>
        <v>43562</v>
      </c>
      <c r="H27" s="37"/>
      <c r="I27" s="41"/>
      <c r="J27" s="41"/>
    </row>
    <row r="28" spans="1:10" ht="24.95" customHeight="1" x14ac:dyDescent="0.2">
      <c r="A28" s="24" t="s">
        <v>47</v>
      </c>
      <c r="B28" s="38">
        <v>22</v>
      </c>
      <c r="C28" s="35"/>
      <c r="D28" s="40">
        <f>D6+476</f>
        <v>43577</v>
      </c>
      <c r="E28" s="36">
        <f t="shared" si="1"/>
        <v>43563</v>
      </c>
      <c r="F28" s="36"/>
      <c r="G28" s="36">
        <f t="shared" si="0"/>
        <v>43590</v>
      </c>
      <c r="H28" s="37"/>
      <c r="I28" s="41"/>
      <c r="J28" s="41"/>
    </row>
    <row r="29" spans="1:10" ht="40.5" customHeight="1" x14ac:dyDescent="0.2">
      <c r="A29" s="24" t="s">
        <v>48</v>
      </c>
      <c r="B29" s="38">
        <v>23</v>
      </c>
      <c r="C29" s="35"/>
      <c r="D29" s="40">
        <f>D6+504</f>
        <v>43605</v>
      </c>
      <c r="E29" s="36">
        <f t="shared" si="1"/>
        <v>43591</v>
      </c>
      <c r="F29" s="36"/>
      <c r="G29" s="36">
        <f t="shared" si="0"/>
        <v>43618</v>
      </c>
      <c r="H29" s="37"/>
      <c r="I29" s="41"/>
      <c r="J29" s="39">
        <v>43605</v>
      </c>
    </row>
    <row r="30" spans="1:10" ht="33.75" customHeight="1" x14ac:dyDescent="0.2">
      <c r="A30" s="25" t="s">
        <v>61</v>
      </c>
      <c r="B30" s="38">
        <v>24</v>
      </c>
      <c r="C30" s="35"/>
      <c r="D30" s="40">
        <f>J29+28</f>
        <v>43633</v>
      </c>
      <c r="E30" s="36">
        <f>J29+14</f>
        <v>43619</v>
      </c>
      <c r="F30" s="36"/>
      <c r="G30" s="62">
        <f>J29+42</f>
        <v>43647</v>
      </c>
      <c r="H30" s="37"/>
      <c r="I30" s="41"/>
      <c r="J30" s="41"/>
    </row>
  </sheetData>
  <sheetProtection selectLockedCells="1"/>
  <mergeCells count="2">
    <mergeCell ref="B4:E4"/>
    <mergeCell ref="A6:C6"/>
  </mergeCells>
  <phoneticPr fontId="2" type="noConversion"/>
  <pageMargins left="0.95" right="0.2" top="1" bottom="0.75" header="0.3" footer="0.3"/>
  <pageSetup paperSize="9" scale="49" orientation="portrait" r:id="rId1"/>
  <headerFooter alignWithMargins="0"/>
  <colBreaks count="1" manualBreakCount="1">
    <brk id="14" max="37" man="1"/>
  </colBreaks>
  <ignoredErrors>
    <ignoredError sqref="B9:B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10" zoomScaleNormal="100" workbookViewId="0">
      <selection activeCell="F11" sqref="F11"/>
    </sheetView>
  </sheetViews>
  <sheetFormatPr defaultRowHeight="12.75" x14ac:dyDescent="0.2"/>
  <cols>
    <col min="1" max="1" width="17.140625" customWidth="1"/>
    <col min="2" max="2" width="41.5703125" customWidth="1"/>
    <col min="3" max="3" width="31" customWidth="1"/>
  </cols>
  <sheetData>
    <row r="1" spans="1:7" ht="20.25" x14ac:dyDescent="0.3">
      <c r="A1" s="71" t="s">
        <v>62</v>
      </c>
      <c r="B1" s="71"/>
      <c r="C1" s="71"/>
      <c r="D1" s="71"/>
      <c r="E1" s="71"/>
      <c r="F1" s="71"/>
      <c r="G1" s="71"/>
    </row>
    <row r="2" spans="1:7" x14ac:dyDescent="0.2">
      <c r="B2" s="50"/>
      <c r="C2" s="51"/>
    </row>
    <row r="3" spans="1:7" ht="18" x14ac:dyDescent="0.25">
      <c r="A3" s="72" t="s">
        <v>54</v>
      </c>
      <c r="B3" s="72"/>
      <c r="C3" s="72"/>
      <c r="D3" s="72"/>
      <c r="E3" s="72"/>
      <c r="F3" s="72"/>
      <c r="G3" s="72"/>
    </row>
    <row r="4" spans="1:7" ht="13.5" thickBot="1" x14ac:dyDescent="0.25">
      <c r="B4" s="50"/>
      <c r="C4" s="51"/>
    </row>
    <row r="5" spans="1:7" ht="18.75" thickBot="1" x14ac:dyDescent="0.3">
      <c r="A5" s="73" t="s">
        <v>59</v>
      </c>
      <c r="B5" s="74"/>
      <c r="C5" s="54">
        <v>4</v>
      </c>
    </row>
    <row r="6" spans="1:7" ht="18.75" x14ac:dyDescent="0.3">
      <c r="A6" s="55"/>
      <c r="B6" s="56"/>
      <c r="C6" s="57" t="s">
        <v>57</v>
      </c>
    </row>
    <row r="7" spans="1:7" ht="18" x14ac:dyDescent="0.25">
      <c r="A7" s="55"/>
      <c r="B7" s="56"/>
      <c r="C7" s="58"/>
    </row>
    <row r="8" spans="1:7" ht="60" customHeight="1" thickBot="1" x14ac:dyDescent="0.3">
      <c r="A8" s="55"/>
      <c r="B8" s="75" t="s">
        <v>60</v>
      </c>
      <c r="C8" s="61" t="s">
        <v>58</v>
      </c>
      <c r="D8" s="52"/>
    </row>
    <row r="9" spans="1:7" ht="60" customHeight="1" thickTop="1" x14ac:dyDescent="0.25">
      <c r="A9" s="55"/>
      <c r="B9" s="75"/>
      <c r="C9" s="59">
        <f>C5+4</f>
        <v>8</v>
      </c>
      <c r="D9" s="52"/>
    </row>
    <row r="10" spans="1:7" ht="60" customHeight="1" x14ac:dyDescent="0.25">
      <c r="A10" s="55"/>
      <c r="B10" s="75"/>
      <c r="C10" s="59">
        <f>C9+12</f>
        <v>20</v>
      </c>
    </row>
    <row r="11" spans="1:7" ht="60" customHeight="1" x14ac:dyDescent="0.25">
      <c r="A11" s="55"/>
      <c r="B11" s="75"/>
      <c r="C11" s="59">
        <f>C9+24</f>
        <v>32</v>
      </c>
    </row>
    <row r="12" spans="1:7" ht="60" customHeight="1" x14ac:dyDescent="0.25">
      <c r="A12" s="55"/>
      <c r="B12" s="75"/>
      <c r="C12" s="59">
        <f>C9+36</f>
        <v>44</v>
      </c>
    </row>
    <row r="13" spans="1:7" ht="60" customHeight="1" x14ac:dyDescent="0.25">
      <c r="A13" s="55"/>
      <c r="B13" s="75"/>
      <c r="C13" s="59">
        <f>C9+48</f>
        <v>56</v>
      </c>
    </row>
    <row r="14" spans="1:7" ht="60" customHeight="1" x14ac:dyDescent="0.25">
      <c r="A14" s="55"/>
      <c r="B14" s="75"/>
      <c r="C14" s="60">
        <f>C9+60</f>
        <v>68</v>
      </c>
    </row>
  </sheetData>
  <mergeCells count="4">
    <mergeCell ref="A1:G1"/>
    <mergeCell ref="A3:G3"/>
    <mergeCell ref="A5:B5"/>
    <mergeCell ref="B8:B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Last_Day_to_Enroll</vt:lpstr>
      <vt:lpstr>Visit Calendar Tool</vt:lpstr>
      <vt:lpstr>Seroconverter Spec. Coll.</vt:lpstr>
      <vt:lpstr>Last_Day_to_Enroll!Print_Area</vt:lpstr>
      <vt:lpstr>'Seroconverter Spec. Coll.'!Print_Area</vt:lpstr>
      <vt:lpstr>'Visit Calendar Tool'!Print_Area</vt:lpstr>
    </vt:vector>
  </TitlesOfParts>
  <Company>SCHARP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 Berthiaume</cp:lastModifiedBy>
  <cp:lastPrinted>2012-06-01T17:28:42Z</cp:lastPrinted>
  <dcterms:created xsi:type="dcterms:W3CDTF">2009-08-25T05:00:32Z</dcterms:created>
  <dcterms:modified xsi:type="dcterms:W3CDTF">2018-06-12T16:41:02Z</dcterms:modified>
</cp:coreProperties>
</file>