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N:\mtn\Protocols\MTN042\Working Files\Tools\"/>
    </mc:Choice>
  </mc:AlternateContent>
  <xr:revisionPtr revIDLastSave="0" documentId="8_{C4A9C9DD-5D82-4E5F-98AA-2ED89795EC66}" xr6:coauthVersionLast="47" xr6:coauthVersionMax="47" xr10:uidLastSave="{00000000-0000-0000-0000-000000000000}"/>
  <bookViews>
    <workbookView xWindow="-120" yWindow="-120" windowWidth="29040" windowHeight="15840" tabRatio="742" xr2:uid="{00000000-000D-0000-FFFF-FFFF00000000}"/>
  </bookViews>
  <sheets>
    <sheet name="12w_Pre-PO Visits_Cal Tool" sheetId="1" r:id="rId1"/>
    <sheet name="13w_Pre-PO Visits_Cal Tool" sheetId="2" r:id="rId2"/>
    <sheet name="14w_Pre-PO Visits_Cal Tool" sheetId="3" r:id="rId3"/>
    <sheet name="15w_Pre-PO Visits_Cal Tool" sheetId="4" r:id="rId4"/>
    <sheet name="16w_Pre-PO Visits_Cal Tool" sheetId="5" r:id="rId5"/>
    <sheet name="17w_Pre-PO Visits_Cal Tool" sheetId="6" r:id="rId6"/>
    <sheet name="18w_Pre-PO Visits_Cal Tool" sheetId="7" r:id="rId7"/>
    <sheet name="19w_Pre-PO Visits_Cal Tool" sheetId="8" r:id="rId8"/>
    <sheet name="20w_Pre-PO Visits_Cal Tool" sheetId="9" r:id="rId9"/>
    <sheet name="21w_Pre-PO Visits_Cal Tool" sheetId="10" r:id="rId10"/>
    <sheet name="22w_Pre-PO Visits_Cal Tool" sheetId="11" r:id="rId11"/>
    <sheet name="23w_Pre-PO Visits_Cal Tool" sheetId="12" r:id="rId12"/>
    <sheet name="24w_Pre-PO Visits_Cal Tool" sheetId="13" r:id="rId13"/>
    <sheet name="25w_Pre-PO Visits_Cal Tool" sheetId="14" r:id="rId14"/>
    <sheet name="26w_Pre-PO Visits_Cal Tool" sheetId="15" r:id="rId15"/>
    <sheet name="27w_Pre-PO Visits_Cal Tool" sheetId="16" r:id="rId16"/>
    <sheet name="28w_Pre-PO Visits_Cal Tool" sheetId="17" r:id="rId17"/>
    <sheet name="29w_Pre-PO Visits_Cal Tool" sheetId="18" r:id="rId18"/>
    <sheet name="Last_Day_to_Enroll" sheetId="19" r:id="rId19"/>
    <sheet name="Post-PO Visits_Cal Tool" sheetId="20" r:id="rId20"/>
    <sheet name="Seroconverter Spec. Coll." sheetId="21" r:id="rId21"/>
  </sheets>
  <definedNames>
    <definedName name="_xlnm.Print_Area" localSheetId="18">Last_Day_to_Enroll!$A$1:$I$27</definedName>
    <definedName name="_xlnm.Print_Area" localSheetId="19">'Post-PO Visits_Cal Tool'!$A$1:$H$32</definedName>
    <definedName name="_xlnm.Print_Area" localSheetId="20">'Seroconverter Spec. Coll.'!$A$1:$F$24</definedName>
    <definedName name="Z_6D6ED5A2_D60A_45CE_8229_22FBAABACF56_.wvu.PrintArea" localSheetId="18" hidden="1">Last_Day_to_Enroll!$A$1:$I$27</definedName>
    <definedName name="Z_6D6ED5A2_D60A_45CE_8229_22FBAABACF56_.wvu.PrintArea" localSheetId="19" hidden="1">'Post-PO Visits_Cal Tool'!$A$1:$H$32</definedName>
    <definedName name="Z_6D6ED5A2_D60A_45CE_8229_22FBAABACF56_.wvu.PrintArea" localSheetId="20" hidden="1">'Seroconverter Spec. Coll.'!$A$1:$F$24</definedName>
  </definedNames>
  <calcPr calcId="191029"/>
  <customWorkbookViews>
    <customWorkbookView name="Brown, Amanda S - Personal View" guid="{6D6ED5A2-D60A-45CE-8229-22FBAABACF56}" mergeInterval="0" personalView="1" maximized="1" xWindow="-8" yWindow="-8" windowWidth="1936" windowHeight="1056" tabRatio="742" activeSheetId="1" showComments="commIndAndComment"/>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18" l="1"/>
  <c r="D22" i="18"/>
  <c r="F21" i="18"/>
  <c r="D21" i="18"/>
  <c r="F19" i="18"/>
  <c r="D19" i="18"/>
  <c r="F24" i="17"/>
  <c r="D24" i="17"/>
  <c r="F21" i="17"/>
  <c r="D21" i="17"/>
  <c r="F19" i="17"/>
  <c r="D19" i="17"/>
  <c r="F24" i="16"/>
  <c r="D24" i="16"/>
  <c r="F21" i="16"/>
  <c r="D21" i="16"/>
  <c r="F19" i="16"/>
  <c r="D19" i="16"/>
  <c r="F24" i="15"/>
  <c r="D24" i="15"/>
  <c r="F21" i="15"/>
  <c r="D21" i="15"/>
  <c r="F19" i="15"/>
  <c r="D19" i="15"/>
  <c r="F27" i="14"/>
  <c r="D27" i="14"/>
  <c r="F24" i="14"/>
  <c r="D24" i="14"/>
  <c r="F19" i="14"/>
  <c r="D19" i="14"/>
  <c r="F27" i="13"/>
  <c r="D27" i="13"/>
  <c r="F24" i="13"/>
  <c r="D24" i="13"/>
  <c r="F19" i="13"/>
  <c r="D19" i="13"/>
  <c r="F29" i="12"/>
  <c r="D29" i="12"/>
  <c r="F27" i="12"/>
  <c r="D27" i="12"/>
  <c r="F24" i="12"/>
  <c r="D24" i="12"/>
  <c r="F19" i="12"/>
  <c r="D19" i="12"/>
  <c r="F30" i="11"/>
  <c r="D30" i="11"/>
  <c r="F29" i="11"/>
  <c r="D29" i="11"/>
  <c r="F27" i="11"/>
  <c r="D27" i="11"/>
  <c r="F19" i="11"/>
  <c r="D19" i="11"/>
  <c r="F30" i="10"/>
  <c r="D30" i="10"/>
  <c r="F29" i="10"/>
  <c r="D29" i="10"/>
  <c r="F27" i="10"/>
  <c r="D27" i="10"/>
  <c r="F19" i="10"/>
  <c r="D19" i="10"/>
  <c r="F32" i="9"/>
  <c r="D32" i="9"/>
  <c r="F30" i="9"/>
  <c r="D30" i="9"/>
  <c r="F29" i="9"/>
  <c r="D29" i="9"/>
  <c r="F27" i="9"/>
  <c r="D27" i="9"/>
  <c r="F19" i="9"/>
  <c r="D19" i="9"/>
  <c r="F32" i="8"/>
  <c r="D32" i="8"/>
  <c r="F30" i="8"/>
  <c r="D30" i="8"/>
  <c r="F29" i="8"/>
  <c r="D29" i="8"/>
  <c r="F27" i="8"/>
  <c r="D27" i="8"/>
  <c r="F19" i="8"/>
  <c r="D19" i="8"/>
  <c r="F34" i="7"/>
  <c r="D34" i="7"/>
  <c r="F32" i="7"/>
  <c r="D32" i="7"/>
  <c r="F30" i="7"/>
  <c r="D30" i="7"/>
  <c r="F29" i="7"/>
  <c r="D29" i="7"/>
  <c r="F27" i="7"/>
  <c r="D27" i="7"/>
  <c r="F19" i="7"/>
  <c r="D19" i="7"/>
  <c r="F35" i="6"/>
  <c r="D35" i="6"/>
  <c r="F34" i="6"/>
  <c r="D34" i="6"/>
  <c r="F32" i="6"/>
  <c r="D32" i="6"/>
  <c r="F30" i="6"/>
  <c r="D30" i="6"/>
  <c r="F27" i="6"/>
  <c r="D27" i="6"/>
  <c r="F19" i="6"/>
  <c r="D19" i="6"/>
  <c r="D27" i="3"/>
  <c r="F36" i="2"/>
  <c r="F19" i="2"/>
  <c r="E19" i="12"/>
  <c r="E19" i="13"/>
  <c r="G6" i="19"/>
  <c r="G8" i="19"/>
  <c r="E40" i="1"/>
  <c r="F40" i="1" s="1"/>
  <c r="E39" i="1"/>
  <c r="F39" i="1" s="1"/>
  <c r="E38" i="1"/>
  <c r="D38" i="1" s="1"/>
  <c r="E37" i="1"/>
  <c r="F37" i="1" s="1"/>
  <c r="E36" i="1"/>
  <c r="D36" i="1" s="1"/>
  <c r="E35" i="1"/>
  <c r="F35" i="1" s="1"/>
  <c r="E31" i="1"/>
  <c r="F31" i="1" s="1"/>
  <c r="E27" i="1"/>
  <c r="F27" i="1" s="1"/>
  <c r="E23" i="1"/>
  <c r="D23" i="1" s="1"/>
  <c r="E19" i="1"/>
  <c r="F19" i="1" s="1"/>
  <c r="E40" i="2"/>
  <c r="D40" i="2" s="1"/>
  <c r="E39" i="2"/>
  <c r="F39" i="2" s="1"/>
  <c r="E38" i="2"/>
  <c r="F38" i="2" s="1"/>
  <c r="E37" i="2"/>
  <c r="D37" i="2" s="1"/>
  <c r="E36" i="2"/>
  <c r="D36" i="2" s="1"/>
  <c r="E35" i="2"/>
  <c r="F35" i="2" s="1"/>
  <c r="E31" i="2"/>
  <c r="F31" i="2" s="1"/>
  <c r="E27" i="2"/>
  <c r="F27" i="2" s="1"/>
  <c r="E23" i="2"/>
  <c r="D23" i="2"/>
  <c r="E19" i="2"/>
  <c r="D19" i="2" s="1"/>
  <c r="E38" i="3"/>
  <c r="D38" i="3" s="1"/>
  <c r="E37" i="3"/>
  <c r="F37" i="3" s="1"/>
  <c r="E36" i="3"/>
  <c r="F36" i="3" s="1"/>
  <c r="E35" i="3"/>
  <c r="D35" i="3" s="1"/>
  <c r="E34" i="3"/>
  <c r="D34" i="3" s="1"/>
  <c r="E33" i="3"/>
  <c r="F33" i="3" s="1"/>
  <c r="E31" i="3"/>
  <c r="D31" i="3" s="1"/>
  <c r="F31" i="3"/>
  <c r="E27" i="3"/>
  <c r="F27" i="3" s="1"/>
  <c r="E23" i="3"/>
  <c r="F23" i="3"/>
  <c r="D23" i="3"/>
  <c r="E19" i="3"/>
  <c r="D19" i="3" s="1"/>
  <c r="E37" i="4"/>
  <c r="F37" i="4" s="1"/>
  <c r="E36" i="4"/>
  <c r="F36" i="4" s="1"/>
  <c r="E35" i="4"/>
  <c r="F35" i="4" s="1"/>
  <c r="E34" i="4"/>
  <c r="F34" i="4" s="1"/>
  <c r="E33" i="4"/>
  <c r="F33" i="4" s="1"/>
  <c r="D33" i="4"/>
  <c r="E32" i="4"/>
  <c r="F32" i="4" s="1"/>
  <c r="F31" i="4"/>
  <c r="E31" i="4"/>
  <c r="D31" i="4"/>
  <c r="E27" i="4"/>
  <c r="F27" i="4" s="1"/>
  <c r="E23" i="4"/>
  <c r="F23" i="4" s="1"/>
  <c r="E19" i="4"/>
  <c r="F19" i="4" s="1"/>
  <c r="E36" i="5"/>
  <c r="F36" i="5" s="1"/>
  <c r="E35" i="5"/>
  <c r="F35" i="5" s="1"/>
  <c r="E34" i="5"/>
  <c r="F34" i="5" s="1"/>
  <c r="E33" i="5"/>
  <c r="D33" i="5" s="1"/>
  <c r="E32" i="5"/>
  <c r="F32" i="5" s="1"/>
  <c r="E31" i="5"/>
  <c r="D31" i="5" s="1"/>
  <c r="E27" i="5"/>
  <c r="F27" i="5" s="1"/>
  <c r="E23" i="5"/>
  <c r="D23" i="5" s="1"/>
  <c r="E19" i="5"/>
  <c r="F19" i="5" s="1"/>
  <c r="E35" i="6"/>
  <c r="E34" i="6"/>
  <c r="E33" i="6"/>
  <c r="F33" i="6"/>
  <c r="D33" i="6"/>
  <c r="E32" i="6"/>
  <c r="F31" i="6"/>
  <c r="E31" i="6"/>
  <c r="D31" i="6"/>
  <c r="E30" i="6"/>
  <c r="E27" i="6"/>
  <c r="E23" i="6"/>
  <c r="F23" i="6"/>
  <c r="E19" i="6"/>
  <c r="E34" i="7"/>
  <c r="E33" i="7"/>
  <c r="F33" i="7"/>
  <c r="E32" i="7"/>
  <c r="E31" i="7"/>
  <c r="D31" i="7"/>
  <c r="E30" i="7"/>
  <c r="E29" i="7"/>
  <c r="E27" i="7"/>
  <c r="E23" i="7"/>
  <c r="F23" i="7"/>
  <c r="E19" i="7"/>
  <c r="F33" i="8"/>
  <c r="D33" i="8"/>
  <c r="E33" i="8"/>
  <c r="E32" i="8"/>
  <c r="E31" i="8"/>
  <c r="F31" i="8"/>
  <c r="D31" i="8"/>
  <c r="E30" i="8"/>
  <c r="E29" i="8"/>
  <c r="E28" i="8"/>
  <c r="F28" i="8"/>
  <c r="E27" i="8"/>
  <c r="F23" i="8"/>
  <c r="E23" i="8"/>
  <c r="D23" i="8"/>
  <c r="E19" i="8"/>
  <c r="E32" i="9"/>
  <c r="E31" i="9"/>
  <c r="F31" i="9"/>
  <c r="E30" i="9"/>
  <c r="E29" i="9"/>
  <c r="F28" i="9"/>
  <c r="E28" i="9"/>
  <c r="D28" i="9"/>
  <c r="E27" i="9"/>
  <c r="E23" i="9"/>
  <c r="F23" i="9"/>
  <c r="E19" i="9"/>
  <c r="E31" i="10"/>
  <c r="E30" i="10"/>
  <c r="E29" i="10"/>
  <c r="E28" i="10"/>
  <c r="F28" i="10"/>
  <c r="E27" i="10"/>
  <c r="F26" i="10"/>
  <c r="E26" i="10"/>
  <c r="D26" i="10"/>
  <c r="E23" i="10"/>
  <c r="F23" i="10"/>
  <c r="E19" i="10"/>
  <c r="E30" i="11"/>
  <c r="E29" i="11"/>
  <c r="E28" i="11"/>
  <c r="F28" i="11"/>
  <c r="D28" i="11"/>
  <c r="E27" i="11"/>
  <c r="F26" i="11"/>
  <c r="E26" i="11"/>
  <c r="D26" i="11"/>
  <c r="E25" i="11"/>
  <c r="F25" i="11"/>
  <c r="D25" i="11"/>
  <c r="E23" i="11"/>
  <c r="E19" i="11"/>
  <c r="E29" i="12"/>
  <c r="E28" i="12"/>
  <c r="F28" i="12"/>
  <c r="E27" i="12"/>
  <c r="E26" i="12"/>
  <c r="D26" i="12"/>
  <c r="E25" i="12"/>
  <c r="F25" i="12"/>
  <c r="E24" i="12"/>
  <c r="F23" i="12"/>
  <c r="E23" i="12"/>
  <c r="D23" i="12"/>
  <c r="E28" i="13"/>
  <c r="D28" i="13"/>
  <c r="F28" i="13"/>
  <c r="E27" i="13"/>
  <c r="E26" i="13"/>
  <c r="F26" i="13"/>
  <c r="D26" i="13"/>
  <c r="E25" i="13"/>
  <c r="D25" i="13"/>
  <c r="E24" i="13"/>
  <c r="E23" i="13"/>
  <c r="F23" i="13"/>
  <c r="D23" i="13"/>
  <c r="E27" i="14"/>
  <c r="F22" i="14"/>
  <c r="D22" i="14"/>
  <c r="E22" i="14"/>
  <c r="E19" i="14"/>
  <c r="E26" i="14"/>
  <c r="E25" i="14"/>
  <c r="E24" i="14"/>
  <c r="E23" i="14"/>
  <c r="F22" i="15"/>
  <c r="D22" i="15"/>
  <c r="F22" i="16"/>
  <c r="D22" i="16"/>
  <c r="F22" i="17"/>
  <c r="D22" i="17"/>
  <c r="F20" i="18"/>
  <c r="D20" i="18"/>
  <c r="E26" i="15"/>
  <c r="F26" i="15"/>
  <c r="E25" i="15"/>
  <c r="E24" i="15"/>
  <c r="E23" i="15"/>
  <c r="E22" i="15"/>
  <c r="E21" i="15"/>
  <c r="E19" i="15"/>
  <c r="E15" i="15"/>
  <c r="E14" i="15"/>
  <c r="E13" i="15"/>
  <c r="E12" i="15"/>
  <c r="E25" i="16"/>
  <c r="E24" i="16"/>
  <c r="E23" i="16"/>
  <c r="E22" i="16"/>
  <c r="E21" i="16"/>
  <c r="E20" i="16"/>
  <c r="F20" i="16"/>
  <c r="E19" i="16"/>
  <c r="E15" i="16"/>
  <c r="E14" i="16"/>
  <c r="F14" i="16"/>
  <c r="E13" i="16"/>
  <c r="E12" i="16"/>
  <c r="E24" i="17"/>
  <c r="E23" i="17"/>
  <c r="E22" i="17"/>
  <c r="E21" i="17"/>
  <c r="E20" i="17"/>
  <c r="D20" i="17"/>
  <c r="E19" i="17"/>
  <c r="E23" i="18"/>
  <c r="F23" i="18"/>
  <c r="E22" i="18"/>
  <c r="E21" i="18"/>
  <c r="E20" i="18"/>
  <c r="E19" i="18"/>
  <c r="E18" i="18"/>
  <c r="D18" i="18"/>
  <c r="B10" i="18"/>
  <c r="B10" i="17"/>
  <c r="B10" i="16"/>
  <c r="B10" i="15"/>
  <c r="B10" i="14"/>
  <c r="B10" i="13"/>
  <c r="B10" i="12"/>
  <c r="B10" i="11"/>
  <c r="B10" i="10"/>
  <c r="B10" i="9"/>
  <c r="B10" i="8"/>
  <c r="B10" i="7"/>
  <c r="B10" i="6"/>
  <c r="B10" i="5"/>
  <c r="B10" i="4"/>
  <c r="B10" i="3"/>
  <c r="B10" i="2"/>
  <c r="B10" i="1"/>
  <c r="C22" i="18"/>
  <c r="C19" i="18"/>
  <c r="C18" i="18"/>
  <c r="C21" i="18"/>
  <c r="C15" i="18"/>
  <c r="C23" i="18"/>
  <c r="E15" i="18"/>
  <c r="F15" i="18"/>
  <c r="D15" i="18"/>
  <c r="E14" i="18"/>
  <c r="D14" i="18"/>
  <c r="C14" i="18"/>
  <c r="E13" i="18"/>
  <c r="F13" i="18"/>
  <c r="D13" i="18"/>
  <c r="C13" i="18"/>
  <c r="E12" i="18"/>
  <c r="D12" i="18"/>
  <c r="C12" i="18"/>
  <c r="H8" i="18"/>
  <c r="F23" i="17"/>
  <c r="C23" i="17"/>
  <c r="C19" i="17"/>
  <c r="C20" i="17"/>
  <c r="E15" i="17"/>
  <c r="D15" i="17"/>
  <c r="C15" i="17"/>
  <c r="E14" i="17"/>
  <c r="F14" i="17"/>
  <c r="C14" i="17"/>
  <c r="E13" i="17"/>
  <c r="D13" i="17"/>
  <c r="C13" i="17"/>
  <c r="E12" i="17"/>
  <c r="F12" i="17"/>
  <c r="C12" i="17"/>
  <c r="H8" i="17"/>
  <c r="F25" i="16"/>
  <c r="F23" i="16"/>
  <c r="C23" i="16"/>
  <c r="C25" i="16"/>
  <c r="C19" i="16"/>
  <c r="C22" i="16"/>
  <c r="D15" i="16"/>
  <c r="C15" i="16"/>
  <c r="C14" i="16"/>
  <c r="D13" i="16"/>
  <c r="C13" i="16"/>
  <c r="F12" i="16"/>
  <c r="C12" i="16"/>
  <c r="H8" i="16"/>
  <c r="C19" i="15"/>
  <c r="C21" i="15"/>
  <c r="F25" i="15"/>
  <c r="F23" i="15"/>
  <c r="C23" i="15"/>
  <c r="C25" i="15"/>
  <c r="C22" i="15"/>
  <c r="D15" i="15"/>
  <c r="C15" i="15"/>
  <c r="F14" i="15"/>
  <c r="C14" i="15"/>
  <c r="D13" i="15"/>
  <c r="C13" i="15"/>
  <c r="F12" i="15"/>
  <c r="D12" i="15"/>
  <c r="C12" i="15"/>
  <c r="H8" i="15"/>
  <c r="F26" i="14"/>
  <c r="D26" i="14"/>
  <c r="D25" i="14"/>
  <c r="D23" i="14"/>
  <c r="C23" i="14"/>
  <c r="C25" i="14"/>
  <c r="C19" i="14"/>
  <c r="C22" i="14"/>
  <c r="E15" i="14"/>
  <c r="D15" i="14"/>
  <c r="C15" i="14"/>
  <c r="E14" i="14"/>
  <c r="F14" i="14"/>
  <c r="C14" i="14"/>
  <c r="E13" i="14"/>
  <c r="D13" i="14"/>
  <c r="C13" i="14"/>
  <c r="E12" i="14"/>
  <c r="F12" i="14"/>
  <c r="C12" i="14"/>
  <c r="H8" i="14"/>
  <c r="C23" i="13"/>
  <c r="C25" i="13"/>
  <c r="C19" i="13"/>
  <c r="F15" i="13"/>
  <c r="E15" i="13"/>
  <c r="D15" i="13"/>
  <c r="C15" i="13"/>
  <c r="E14" i="13"/>
  <c r="F14" i="13"/>
  <c r="D14" i="13"/>
  <c r="C14" i="13"/>
  <c r="E13" i="13"/>
  <c r="D13" i="13"/>
  <c r="C13" i="13"/>
  <c r="E12" i="13"/>
  <c r="F12" i="13"/>
  <c r="D12" i="13"/>
  <c r="C12" i="13"/>
  <c r="H8" i="13"/>
  <c r="C25" i="12"/>
  <c r="C23" i="12"/>
  <c r="C26" i="12"/>
  <c r="C27" i="12"/>
  <c r="C28" i="12"/>
  <c r="C29" i="12"/>
  <c r="C19" i="12"/>
  <c r="F15" i="12"/>
  <c r="E15" i="12"/>
  <c r="D15" i="12"/>
  <c r="C15" i="12"/>
  <c r="E14" i="12"/>
  <c r="F14" i="12"/>
  <c r="D14" i="12"/>
  <c r="C14" i="12"/>
  <c r="E13" i="12"/>
  <c r="D13" i="12"/>
  <c r="C13" i="12"/>
  <c r="E12" i="12"/>
  <c r="F12" i="12"/>
  <c r="D12" i="12"/>
  <c r="C12" i="12"/>
  <c r="H8" i="12"/>
  <c r="F23" i="11"/>
  <c r="D23" i="11"/>
  <c r="C23" i="11"/>
  <c r="C25" i="11"/>
  <c r="C19" i="11"/>
  <c r="F15" i="11"/>
  <c r="E15" i="11"/>
  <c r="D15" i="11"/>
  <c r="C15" i="11"/>
  <c r="E14" i="11"/>
  <c r="F14" i="11"/>
  <c r="C14" i="11"/>
  <c r="F13" i="11"/>
  <c r="E13" i="11"/>
  <c r="D13" i="11"/>
  <c r="C13" i="11"/>
  <c r="E12" i="11"/>
  <c r="F12" i="11"/>
  <c r="C12" i="11"/>
  <c r="H8" i="11"/>
  <c r="C28" i="10"/>
  <c r="C27" i="10"/>
  <c r="C26" i="10"/>
  <c r="F31" i="10"/>
  <c r="C23" i="10"/>
  <c r="C19" i="10"/>
  <c r="E15" i="10"/>
  <c r="F15" i="10"/>
  <c r="C15" i="10"/>
  <c r="E14" i="10"/>
  <c r="F14" i="10"/>
  <c r="C14" i="10"/>
  <c r="E13" i="10"/>
  <c r="F13" i="10"/>
  <c r="C13" i="10"/>
  <c r="E12" i="10"/>
  <c r="F12" i="10"/>
  <c r="D12" i="10"/>
  <c r="C12" i="10"/>
  <c r="H8" i="10"/>
  <c r="C27" i="9"/>
  <c r="C28" i="9"/>
  <c r="C23" i="9"/>
  <c r="C19" i="9"/>
  <c r="E15" i="9"/>
  <c r="F15" i="9"/>
  <c r="D15" i="9"/>
  <c r="C15" i="9"/>
  <c r="E14" i="9"/>
  <c r="F14" i="9"/>
  <c r="D14" i="9"/>
  <c r="C14" i="9"/>
  <c r="E13" i="9"/>
  <c r="F13" i="9"/>
  <c r="D13" i="9"/>
  <c r="C13" i="9"/>
  <c r="E12" i="9"/>
  <c r="F12" i="9"/>
  <c r="C12" i="9"/>
  <c r="H8" i="9"/>
  <c r="C28" i="8"/>
  <c r="C27" i="8"/>
  <c r="C29" i="8"/>
  <c r="C23" i="8"/>
  <c r="C19" i="8"/>
  <c r="E15" i="8"/>
  <c r="F15" i="8"/>
  <c r="C15" i="8"/>
  <c r="E14" i="8"/>
  <c r="F14" i="8"/>
  <c r="C14" i="8"/>
  <c r="E13" i="8"/>
  <c r="F13" i="8"/>
  <c r="D13" i="8"/>
  <c r="C13" i="8"/>
  <c r="E12" i="8"/>
  <c r="F12" i="8"/>
  <c r="C12" i="8"/>
  <c r="H8" i="8"/>
  <c r="C29" i="7"/>
  <c r="C27" i="7"/>
  <c r="C30" i="7"/>
  <c r="C31" i="7"/>
  <c r="C32" i="7"/>
  <c r="C33" i="7"/>
  <c r="C34" i="7"/>
  <c r="C23" i="7"/>
  <c r="C19" i="7"/>
  <c r="E15" i="7"/>
  <c r="F15" i="7"/>
  <c r="D15" i="7"/>
  <c r="C15" i="7"/>
  <c r="E14" i="7"/>
  <c r="F14" i="7"/>
  <c r="C14" i="7"/>
  <c r="F13" i="7"/>
  <c r="E13" i="7"/>
  <c r="D13" i="7"/>
  <c r="C13" i="7"/>
  <c r="E12" i="7"/>
  <c r="F12" i="7"/>
  <c r="C12" i="7"/>
  <c r="C30" i="6"/>
  <c r="C31" i="6"/>
  <c r="C32" i="6"/>
  <c r="C31" i="5"/>
  <c r="C34" i="5"/>
  <c r="C35" i="5"/>
  <c r="C36" i="5"/>
  <c r="C27" i="5"/>
  <c r="C23" i="5"/>
  <c r="C19" i="5"/>
  <c r="E15" i="5"/>
  <c r="F15" i="5" s="1"/>
  <c r="C15" i="5"/>
  <c r="E14" i="5"/>
  <c r="F14" i="5" s="1"/>
  <c r="C14" i="5"/>
  <c r="E13" i="5"/>
  <c r="D13" i="5" s="1"/>
  <c r="C13" i="5"/>
  <c r="E12" i="5"/>
  <c r="F12" i="5" s="1"/>
  <c r="C12" i="5"/>
  <c r="C32" i="4"/>
  <c r="H8" i="7"/>
  <c r="C27" i="6"/>
  <c r="C23" i="6"/>
  <c r="C19" i="6"/>
  <c r="E15" i="6"/>
  <c r="F15" i="6"/>
  <c r="C15" i="6"/>
  <c r="E14" i="6"/>
  <c r="F14" i="6"/>
  <c r="C14" i="6"/>
  <c r="E13" i="6"/>
  <c r="F13" i="6"/>
  <c r="C13" i="6"/>
  <c r="E12" i="6"/>
  <c r="F12" i="6"/>
  <c r="C12" i="6"/>
  <c r="H8" i="6"/>
  <c r="H8" i="5"/>
  <c r="C31" i="4"/>
  <c r="C33" i="4"/>
  <c r="C27" i="4"/>
  <c r="C23" i="4"/>
  <c r="C19" i="4"/>
  <c r="E15" i="4"/>
  <c r="F15" i="4" s="1"/>
  <c r="C15" i="4"/>
  <c r="E14" i="4"/>
  <c r="D14" i="4" s="1"/>
  <c r="C14" i="4"/>
  <c r="E13" i="4"/>
  <c r="F13" i="4" s="1"/>
  <c r="C13" i="4"/>
  <c r="E12" i="4"/>
  <c r="D12" i="4" s="1"/>
  <c r="C12" i="4"/>
  <c r="H8" i="4"/>
  <c r="C31" i="3"/>
  <c r="C34" i="3"/>
  <c r="C35" i="3"/>
  <c r="C36" i="3"/>
  <c r="C37" i="3"/>
  <c r="C38" i="3"/>
  <c r="C27" i="3"/>
  <c r="C23" i="3"/>
  <c r="C19" i="3"/>
  <c r="E15" i="3"/>
  <c r="F15" i="3" s="1"/>
  <c r="C15" i="3"/>
  <c r="E14" i="3"/>
  <c r="F14" i="3" s="1"/>
  <c r="C14" i="3"/>
  <c r="E13" i="3"/>
  <c r="F13" i="3" s="1"/>
  <c r="C13" i="3"/>
  <c r="E12" i="3"/>
  <c r="F12" i="3" s="1"/>
  <c r="C12" i="3"/>
  <c r="H8" i="3"/>
  <c r="C35" i="1"/>
  <c r="C31" i="1"/>
  <c r="C27" i="1"/>
  <c r="C23" i="1"/>
  <c r="C19" i="1"/>
  <c r="E15" i="1"/>
  <c r="F15" i="1" s="1"/>
  <c r="C15" i="1"/>
  <c r="E14" i="1"/>
  <c r="F14" i="1" s="1"/>
  <c r="C14" i="1"/>
  <c r="E13" i="1"/>
  <c r="F13" i="1" s="1"/>
  <c r="C13" i="1"/>
  <c r="E12" i="1"/>
  <c r="D12" i="1" s="1"/>
  <c r="C12" i="1"/>
  <c r="C40" i="2"/>
  <c r="C39" i="2"/>
  <c r="C38" i="2"/>
  <c r="C37" i="2"/>
  <c r="C36" i="2"/>
  <c r="C35" i="2"/>
  <c r="C31" i="2"/>
  <c r="C27" i="2"/>
  <c r="C23" i="2"/>
  <c r="C19" i="2"/>
  <c r="C14" i="2"/>
  <c r="C15" i="2"/>
  <c r="F23" i="1"/>
  <c r="D39" i="2"/>
  <c r="F23" i="2"/>
  <c r="D33" i="3"/>
  <c r="D36" i="4"/>
  <c r="D23" i="4"/>
  <c r="F33" i="5"/>
  <c r="D23" i="6"/>
  <c r="F31" i="7"/>
  <c r="D33" i="7"/>
  <c r="D23" i="7"/>
  <c r="D28" i="8"/>
  <c r="D23" i="9"/>
  <c r="D31" i="9"/>
  <c r="D28" i="10"/>
  <c r="D23" i="10"/>
  <c r="F26" i="12"/>
  <c r="D25" i="12"/>
  <c r="D28" i="12"/>
  <c r="F25" i="13"/>
  <c r="D26" i="15"/>
  <c r="C26" i="11"/>
  <c r="C27" i="11"/>
  <c r="C28" i="11"/>
  <c r="C29" i="11"/>
  <c r="C30" i="11"/>
  <c r="D14" i="14"/>
  <c r="C26" i="14"/>
  <c r="C27" i="14"/>
  <c r="C24" i="14"/>
  <c r="C33" i="3"/>
  <c r="F18" i="18"/>
  <c r="F14" i="18"/>
  <c r="D23" i="18"/>
  <c r="C20" i="18"/>
  <c r="F12" i="18"/>
  <c r="C24" i="17"/>
  <c r="F15" i="17"/>
  <c r="D12" i="17"/>
  <c r="D14" i="17"/>
  <c r="C22" i="17"/>
  <c r="F13" i="17"/>
  <c r="F20" i="17"/>
  <c r="D23" i="17"/>
  <c r="C21" i="17"/>
  <c r="C20" i="16"/>
  <c r="D23" i="16"/>
  <c r="D25" i="16"/>
  <c r="D12" i="16"/>
  <c r="D14" i="16"/>
  <c r="C24" i="16"/>
  <c r="D20" i="16"/>
  <c r="F15" i="16"/>
  <c r="C21" i="16"/>
  <c r="F13" i="16"/>
  <c r="C24" i="15"/>
  <c r="D25" i="15"/>
  <c r="D14" i="15"/>
  <c r="D23" i="15"/>
  <c r="C26" i="15"/>
  <c r="F13" i="15"/>
  <c r="F15" i="15"/>
  <c r="D12" i="14"/>
  <c r="F13" i="14"/>
  <c r="F15" i="14"/>
  <c r="F23" i="14"/>
  <c r="F25" i="14"/>
  <c r="C26" i="13"/>
  <c r="C27" i="13"/>
  <c r="C28" i="13"/>
  <c r="C24" i="13"/>
  <c r="F13" i="13"/>
  <c r="F13" i="12"/>
  <c r="C24" i="12"/>
  <c r="D12" i="11"/>
  <c r="D14" i="11"/>
  <c r="C29" i="10"/>
  <c r="C30" i="10"/>
  <c r="C31" i="10"/>
  <c r="D31" i="10"/>
  <c r="D14" i="10"/>
  <c r="D15" i="10"/>
  <c r="D13" i="10"/>
  <c r="D12" i="9"/>
  <c r="C29" i="9"/>
  <c r="C30" i="9"/>
  <c r="C31" i="9"/>
  <c r="C32" i="9"/>
  <c r="D15" i="8"/>
  <c r="C30" i="8"/>
  <c r="C31" i="8"/>
  <c r="C32" i="8"/>
  <c r="C33" i="8"/>
  <c r="D12" i="8"/>
  <c r="D14" i="8"/>
  <c r="D12" i="7"/>
  <c r="D14" i="7"/>
  <c r="D12" i="6"/>
  <c r="D13" i="6"/>
  <c r="D14" i="6"/>
  <c r="D15" i="6"/>
  <c r="C32" i="5"/>
  <c r="D12" i="5"/>
  <c r="D14" i="5"/>
  <c r="C33" i="5"/>
  <c r="F14" i="4"/>
  <c r="D15" i="4"/>
  <c r="C33" i="6"/>
  <c r="C34" i="6"/>
  <c r="C35" i="6"/>
  <c r="C34" i="4"/>
  <c r="C35" i="4"/>
  <c r="C36" i="4"/>
  <c r="C37" i="4"/>
  <c r="C36" i="1"/>
  <c r="C37" i="1"/>
  <c r="C38" i="1"/>
  <c r="C39" i="1"/>
  <c r="C40" i="1"/>
  <c r="D14" i="1"/>
  <c r="E15" i="2"/>
  <c r="F15" i="2"/>
  <c r="E14" i="2"/>
  <c r="F14" i="2"/>
  <c r="D14" i="2"/>
  <c r="E13" i="2"/>
  <c r="F13" i="2" s="1"/>
  <c r="C13" i="2"/>
  <c r="E12" i="2"/>
  <c r="F12" i="2"/>
  <c r="C12" i="2"/>
  <c r="H8" i="2"/>
  <c r="H8" i="1"/>
  <c r="D18" i="20"/>
  <c r="D9" i="20"/>
  <c r="I3" i="19"/>
  <c r="C8" i="19"/>
  <c r="G10" i="19" s="1"/>
  <c r="F8" i="20"/>
  <c r="E10" i="20"/>
  <c r="F10" i="20"/>
  <c r="D10" i="20"/>
  <c r="E19" i="20"/>
  <c r="F19" i="20"/>
  <c r="F17" i="20"/>
  <c r="D17" i="20"/>
  <c r="E21" i="20"/>
  <c r="D21" i="20"/>
  <c r="E20" i="20"/>
  <c r="E18" i="20"/>
  <c r="E9" i="20"/>
  <c r="F9" i="20"/>
  <c r="D8" i="20"/>
  <c r="C12" i="21"/>
  <c r="D12" i="21"/>
  <c r="C11" i="21"/>
  <c r="B11" i="21"/>
  <c r="C10" i="21"/>
  <c r="D10" i="21"/>
  <c r="C9" i="21"/>
  <c r="B9" i="21"/>
  <c r="D9" i="21"/>
  <c r="D11" i="21"/>
  <c r="B12" i="21"/>
  <c r="F21" i="20"/>
  <c r="F20" i="20"/>
  <c r="F18" i="20"/>
  <c r="D20" i="20"/>
  <c r="D12" i="2"/>
  <c r="D15" i="2"/>
  <c r="B10" i="21"/>
  <c r="D19" i="20"/>
  <c r="F12" i="1" l="1"/>
  <c r="F40" i="2"/>
  <c r="D13" i="2"/>
  <c r="D27" i="2"/>
  <c r="D38" i="2"/>
  <c r="F37" i="2"/>
  <c r="D35" i="2"/>
  <c r="D31" i="2"/>
  <c r="D14" i="3"/>
  <c r="D15" i="3"/>
  <c r="D12" i="3"/>
  <c r="D13" i="3"/>
  <c r="F19" i="3"/>
  <c r="F12" i="4"/>
  <c r="D13" i="4"/>
  <c r="F31" i="5"/>
  <c r="F13" i="5"/>
  <c r="D36" i="5"/>
  <c r="F23" i="5"/>
  <c r="D27" i="5"/>
  <c r="D34" i="5"/>
  <c r="D15" i="5"/>
  <c r="D19" i="5"/>
  <c r="D32" i="5"/>
  <c r="D35" i="5"/>
  <c r="D19" i="4"/>
  <c r="D32" i="4"/>
  <c r="D35" i="4"/>
  <c r="D27" i="4"/>
  <c r="D34" i="4"/>
  <c r="D37" i="4"/>
  <c r="D36" i="3"/>
  <c r="F38" i="3"/>
  <c r="F35" i="3"/>
  <c r="F34" i="3"/>
  <c r="D37" i="3"/>
  <c r="D31" i="1"/>
  <c r="D15" i="1"/>
  <c r="D40" i="1"/>
  <c r="D27" i="1"/>
  <c r="D37" i="1"/>
  <c r="D13" i="1"/>
  <c r="F36" i="1"/>
  <c r="F38" i="1"/>
  <c r="D19" i="1"/>
  <c r="D35" i="1"/>
  <c r="D39" i="1"/>
  <c r="I6" i="19"/>
</calcChain>
</file>

<file path=xl/sharedStrings.xml><?xml version="1.0" encoding="utf-8"?>
<sst xmlns="http://schemas.openxmlformats.org/spreadsheetml/2006/main" count="975" uniqueCount="277">
  <si>
    <t>PTID:</t>
  </si>
  <si>
    <t>Staff Initials:</t>
  </si>
  <si>
    <t>Visit Code</t>
  </si>
  <si>
    <t>Screening Visit Date:</t>
  </si>
  <si>
    <t>Visit Window Open</t>
  </si>
  <si>
    <t>Actual Date</t>
  </si>
  <si>
    <t>Scheduled Date</t>
  </si>
  <si>
    <t>Visit Window Closes</t>
  </si>
  <si>
    <t>Target Visit Day</t>
  </si>
  <si>
    <t>Visit</t>
  </si>
  <si>
    <t xml:space="preserve">  Enter as dd-mmm-yy</t>
  </si>
  <si>
    <t>V3.0 - Week 1 phone contact</t>
  </si>
  <si>
    <t>V5.0 - Week 3 phone contact</t>
  </si>
  <si>
    <t>3.0</t>
  </si>
  <si>
    <t>4.0</t>
  </si>
  <si>
    <t>5.0</t>
  </si>
  <si>
    <t>6.0</t>
  </si>
  <si>
    <t>Pregnancy Outcome Date:</t>
  </si>
  <si>
    <t>V101.0 - PPO Visit</t>
  </si>
  <si>
    <t>V103.0 - 6w PPO visit</t>
  </si>
  <si>
    <t>weeks</t>
  </si>
  <si>
    <t>days</t>
  </si>
  <si>
    <t>Approx GA</t>
  </si>
  <si>
    <t xml:space="preserve">GA at Enrollment:  </t>
  </si>
  <si>
    <t xml:space="preserve">Enrollment Date:  </t>
  </si>
  <si>
    <t>Date Informed Consent form was marked or signed</t>
  </si>
  <si>
    <t>Infant Visits</t>
  </si>
  <si>
    <t>V201.0 - PPO Visit</t>
  </si>
  <si>
    <t>V203.0 - 6w PPO Visit</t>
  </si>
  <si>
    <t>V204.0 - 6m PPO Visit</t>
  </si>
  <si>
    <t>V205.0 - 12m PPO Visit</t>
  </si>
  <si>
    <t>GA at Screening:</t>
  </si>
  <si>
    <t>First day to enroll based on GA at Screening:</t>
  </si>
  <si>
    <t>Last day to enroll based on GA at Screening:</t>
  </si>
  <si>
    <t>Last day to enroll</t>
  </si>
  <si>
    <t>Last day to enroll based on 35-day screening window:</t>
  </si>
  <si>
    <t>Seroconversion Visits</t>
  </si>
  <si>
    <t>*The participant should follow her original visit schedule until her 6-week PPO visit. Seroconverter labs should be added to the regularly scheduled visit that most closely alligns with the "Target Visit Day".  After the 6-week PPO visit, switch to a quarterly visit schedule for the remainder of follow-up.</t>
  </si>
  <si>
    <t>V102.0 - 1w PPO phone contact*</t>
  </si>
  <si>
    <t>as soon after the PO as possible</t>
  </si>
  <si>
    <r>
      <t xml:space="preserve">Deliver (MTN-042) Participant </t>
    </r>
    <r>
      <rPr>
        <b/>
        <u/>
        <sz val="14"/>
        <rFont val="Calibri"/>
        <family val="2"/>
        <scheme val="minor"/>
      </rPr>
      <t>Pre-Pregnancy Outcome</t>
    </r>
    <r>
      <rPr>
        <b/>
        <sz val="14"/>
        <rFont val="Calibri"/>
        <family val="2"/>
        <scheme val="minor"/>
      </rPr>
      <t xml:space="preserve"> Visits - Mothers</t>
    </r>
  </si>
  <si>
    <t>Mother Visits</t>
  </si>
  <si>
    <t>V202.0 - 1w PPO phone contact*</t>
  </si>
  <si>
    <t>Mother PTID:</t>
  </si>
  <si>
    <t>Infant PTID:</t>
  </si>
  <si>
    <r>
      <t xml:space="preserve">Visit </t>
    </r>
    <r>
      <rPr>
        <sz val="11"/>
        <rFont val="Calibri"/>
        <family val="2"/>
        <scheme val="minor"/>
      </rPr>
      <t>or Schedule of Labs</t>
    </r>
  </si>
  <si>
    <t>Seroconverter Quarterly Labs or Visit 1*</t>
  </si>
  <si>
    <t>Seroconverter Quarterly Labs or Visit 2</t>
  </si>
  <si>
    <t>Seroconverter Quarterly Labs or Visit 3</t>
  </si>
  <si>
    <t>Seroconverter Quarterly Labs or Visit 4</t>
  </si>
  <si>
    <t>Date of HIV confirmatory test:</t>
  </si>
  <si>
    <r>
      <t xml:space="preserve">Deliver (MTN-042) Participant </t>
    </r>
    <r>
      <rPr>
        <b/>
        <u/>
        <sz val="14"/>
        <rFont val="Calibri"/>
        <family val="2"/>
        <scheme val="minor"/>
      </rPr>
      <t>Post-Pregnancy Outcome</t>
    </r>
    <r>
      <rPr>
        <b/>
        <sz val="14"/>
        <rFont val="Calibri"/>
        <family val="2"/>
        <scheme val="minor"/>
      </rPr>
      <t xml:space="preserve"> Visits - Mothers and Infants</t>
    </r>
  </si>
  <si>
    <t>Last allowable date of product use (41 6/7 weeks):</t>
  </si>
  <si>
    <t>*may be omitted if PPO Visit has already occurred. Infant visit procedures should only occur if infant has already enrolled.</t>
  </si>
  <si>
    <t>Deliver (MTN-042)  Seroconverter Scheduling Tool - Mothers</t>
  </si>
  <si>
    <t>V4.0 - Week 2 2w visit</t>
  </si>
  <si>
    <t>V6.0 - Week 4 4w visit</t>
  </si>
  <si>
    <t>9.0</t>
  </si>
  <si>
    <t>V9.0 - Week 7 phone contact</t>
  </si>
  <si>
    <t>10.0</t>
  </si>
  <si>
    <t>11.0</t>
  </si>
  <si>
    <t>12.0</t>
  </si>
  <si>
    <t>V13.0 - Week 11 phone contact</t>
  </si>
  <si>
    <t>13.0</t>
  </si>
  <si>
    <t>Deliver (MTN-042) Cohort 3 - Calculation of Last Possible Day to Enroll</t>
  </si>
  <si>
    <r>
      <t xml:space="preserve">Cohort 3 - participants who enroll between </t>
    </r>
    <r>
      <rPr>
        <b/>
        <sz val="12"/>
        <color theme="8" tint="-0.249977111117893"/>
        <rFont val="Calibri"/>
        <family val="2"/>
        <scheme val="minor"/>
      </rPr>
      <t>12 0/7 and 12 6/7</t>
    </r>
    <r>
      <rPr>
        <sz val="12"/>
        <rFont val="Calibri"/>
        <family val="2"/>
        <scheme val="minor"/>
      </rPr>
      <t xml:space="preserve"> weeks gestation</t>
    </r>
  </si>
  <si>
    <r>
      <t xml:space="preserve">Cohort 3 - participants who enroll between </t>
    </r>
    <r>
      <rPr>
        <b/>
        <sz val="12"/>
        <color theme="8" tint="-0.249977111117893"/>
        <rFont val="Calibri"/>
        <family val="2"/>
        <scheme val="minor"/>
      </rPr>
      <t>13 0/7 and 13 6/7</t>
    </r>
    <r>
      <rPr>
        <sz val="12"/>
        <rFont val="Calibri"/>
        <family val="2"/>
        <scheme val="minor"/>
      </rPr>
      <t xml:space="preserve"> weeks gestation</t>
    </r>
  </si>
  <si>
    <t>V10.0 - Week 8 4w visit</t>
  </si>
  <si>
    <t>V14.0 - Week 12 4w visit</t>
  </si>
  <si>
    <t>V18.0 - Week 16 4w visit</t>
  </si>
  <si>
    <t>V22.0 - Week 20 4w visit</t>
  </si>
  <si>
    <t>V26.0 - Week 24 4w visit</t>
  </si>
  <si>
    <t>V31.0 - Week 29 phone contact</t>
  </si>
  <si>
    <t>V29.0 - Week 27 phone contact</t>
  </si>
  <si>
    <t>V27.0 - Week 25 phone contact</t>
  </si>
  <si>
    <t xml:space="preserve">V28.0 - Week 26 bi-weekly </t>
  </si>
  <si>
    <t xml:space="preserve">V30.0 - Week 28 bi-weekly </t>
  </si>
  <si>
    <t>14.0</t>
  </si>
  <si>
    <t>15.0</t>
  </si>
  <si>
    <t>16.0</t>
  </si>
  <si>
    <t>V25.0 - Week 23 phone contact</t>
  </si>
  <si>
    <t xml:space="preserve">V26.0 - Week 24 bi-weekly </t>
  </si>
  <si>
    <t>17.0</t>
  </si>
  <si>
    <r>
      <t xml:space="preserve">Cohort 3 - participants who enroll between </t>
    </r>
    <r>
      <rPr>
        <b/>
        <sz val="12"/>
        <color theme="8" tint="-0.249977111117893"/>
        <rFont val="Calibri"/>
        <family val="2"/>
        <scheme val="minor"/>
      </rPr>
      <t>14 0/7 and 14 6/7</t>
    </r>
    <r>
      <rPr>
        <sz val="12"/>
        <rFont val="Calibri"/>
        <family val="2"/>
        <scheme val="minor"/>
      </rPr>
      <t xml:space="preserve"> weeks gestation</t>
    </r>
  </si>
  <si>
    <t xml:space="preserve">V24.0 - Week 22 bi-weekly </t>
  </si>
  <si>
    <r>
      <t xml:space="preserve">Cohort 3 - participants who enroll between </t>
    </r>
    <r>
      <rPr>
        <b/>
        <sz val="12"/>
        <color theme="8" tint="-0.249977111117893"/>
        <rFont val="Calibri"/>
        <family val="2"/>
        <scheme val="minor"/>
      </rPr>
      <t>15 0/7 and 15 6/7</t>
    </r>
    <r>
      <rPr>
        <sz val="12"/>
        <rFont val="Calibri"/>
        <family val="2"/>
        <scheme val="minor"/>
      </rPr>
      <t xml:space="preserve"> weeks gestation</t>
    </r>
  </si>
  <si>
    <r>
      <t xml:space="preserve">Cohort 3 - participants who enroll between </t>
    </r>
    <r>
      <rPr>
        <b/>
        <sz val="12"/>
        <color theme="8" tint="-0.249977111117893"/>
        <rFont val="Calibri"/>
        <family val="2"/>
        <scheme val="minor"/>
      </rPr>
      <t>16 0/7 and 16 6/7</t>
    </r>
    <r>
      <rPr>
        <sz val="12"/>
        <rFont val="Calibri"/>
        <family val="2"/>
        <scheme val="minor"/>
      </rPr>
      <t xml:space="preserve"> weeks gestation</t>
    </r>
  </si>
  <si>
    <r>
      <t xml:space="preserve">Cohort 3 - participants who enroll between </t>
    </r>
    <r>
      <rPr>
        <b/>
        <sz val="12"/>
        <color theme="8" tint="-0.249977111117893"/>
        <rFont val="Calibri"/>
        <family val="2"/>
        <scheme val="minor"/>
      </rPr>
      <t>17 0/7 and 17 6/7</t>
    </r>
    <r>
      <rPr>
        <sz val="12"/>
        <rFont val="Calibri"/>
        <family val="2"/>
        <scheme val="minor"/>
      </rPr>
      <t xml:space="preserve"> weeks gestation</t>
    </r>
  </si>
  <si>
    <r>
      <t xml:space="preserve">Cohort 3 - participants who enroll between </t>
    </r>
    <r>
      <rPr>
        <b/>
        <sz val="12"/>
        <color theme="8" tint="-0.249977111117893"/>
        <rFont val="Calibri"/>
        <family val="2"/>
        <scheme val="minor"/>
      </rPr>
      <t>18 0/7 and 18 6/7</t>
    </r>
    <r>
      <rPr>
        <sz val="12"/>
        <rFont val="Calibri"/>
        <family val="2"/>
        <scheme val="minor"/>
      </rPr>
      <t xml:space="preserve"> weeks gestation</t>
    </r>
  </si>
  <si>
    <t>V23.0 - Week 21 phone contact</t>
  </si>
  <si>
    <t>V21.0 - Week 19 phone contact</t>
  </si>
  <si>
    <t>V22.0 - Week 20 bi-weekly</t>
  </si>
  <si>
    <t>V20.0 - Week 18 bi-weekly</t>
  </si>
  <si>
    <r>
      <t xml:space="preserve">Cohort 3 - participants who enroll between </t>
    </r>
    <r>
      <rPr>
        <b/>
        <sz val="12"/>
        <color theme="8" tint="-0.249977111117893"/>
        <rFont val="Calibri"/>
        <family val="2"/>
        <scheme val="minor"/>
      </rPr>
      <t>19 0/7 and 19 6/7</t>
    </r>
    <r>
      <rPr>
        <sz val="12"/>
        <rFont val="Calibri"/>
        <family val="2"/>
        <scheme val="minor"/>
      </rPr>
      <t xml:space="preserve"> weeks gestation</t>
    </r>
  </si>
  <si>
    <t>V19.0 - Week 17 phone contact</t>
  </si>
  <si>
    <r>
      <t xml:space="preserve">Cohort 3 - participants who enroll between </t>
    </r>
    <r>
      <rPr>
        <b/>
        <sz val="12"/>
        <rFont val="Calibri"/>
        <family val="2"/>
        <scheme val="minor"/>
      </rPr>
      <t>20</t>
    </r>
    <r>
      <rPr>
        <b/>
        <sz val="12"/>
        <color theme="8" tint="-0.249977111117893"/>
        <rFont val="Calibri"/>
        <family val="2"/>
        <scheme val="minor"/>
      </rPr>
      <t xml:space="preserve"> 0/7 and 20 6/7</t>
    </r>
    <r>
      <rPr>
        <sz val="12"/>
        <rFont val="Calibri"/>
        <family val="2"/>
        <scheme val="minor"/>
      </rPr>
      <t xml:space="preserve"> weeks gestation</t>
    </r>
  </si>
  <si>
    <r>
      <t xml:space="preserve">Cohort 3 - participants who enroll between </t>
    </r>
    <r>
      <rPr>
        <b/>
        <sz val="12"/>
        <rFont val="Calibri"/>
        <family val="2"/>
        <scheme val="minor"/>
      </rPr>
      <t>21</t>
    </r>
    <r>
      <rPr>
        <b/>
        <sz val="12"/>
        <color theme="8" tint="-0.249977111117893"/>
        <rFont val="Calibri"/>
        <family val="2"/>
        <scheme val="minor"/>
      </rPr>
      <t xml:space="preserve"> 0/7 and 21 6/7</t>
    </r>
    <r>
      <rPr>
        <sz val="12"/>
        <rFont val="Calibri"/>
        <family val="2"/>
        <scheme val="minor"/>
      </rPr>
      <t xml:space="preserve"> weeks gestation</t>
    </r>
  </si>
  <si>
    <t>V17.0 - Week 15 phone contact</t>
  </si>
  <si>
    <t>V18.0 - Week 16 bi-weekly</t>
  </si>
  <si>
    <r>
      <t xml:space="preserve">Cohort 3 - participants who enroll between </t>
    </r>
    <r>
      <rPr>
        <b/>
        <sz val="12"/>
        <rFont val="Calibri"/>
        <family val="2"/>
        <scheme val="minor"/>
      </rPr>
      <t>22</t>
    </r>
    <r>
      <rPr>
        <b/>
        <sz val="12"/>
        <color theme="8" tint="-0.249977111117893"/>
        <rFont val="Calibri"/>
        <family val="2"/>
        <scheme val="minor"/>
      </rPr>
      <t xml:space="preserve"> 0/7 and 22 6/7</t>
    </r>
    <r>
      <rPr>
        <sz val="12"/>
        <rFont val="Calibri"/>
        <family val="2"/>
        <scheme val="minor"/>
      </rPr>
      <t xml:space="preserve"> weeks gestation</t>
    </r>
  </si>
  <si>
    <t>V16.0 - Week 14 bi-weekly</t>
  </si>
  <si>
    <r>
      <t xml:space="preserve">Cohort 3 - participants who enroll between </t>
    </r>
    <r>
      <rPr>
        <b/>
        <sz val="12"/>
        <rFont val="Calibri"/>
        <family val="2"/>
        <scheme val="minor"/>
      </rPr>
      <t>23</t>
    </r>
    <r>
      <rPr>
        <b/>
        <sz val="12"/>
        <color theme="8" tint="-0.249977111117893"/>
        <rFont val="Calibri"/>
        <family val="2"/>
        <scheme val="minor"/>
      </rPr>
      <t xml:space="preserve"> 0/7 and 23 6/7</t>
    </r>
    <r>
      <rPr>
        <sz val="12"/>
        <rFont val="Calibri"/>
        <family val="2"/>
        <scheme val="minor"/>
      </rPr>
      <t xml:space="preserve"> weeks gestation</t>
    </r>
  </si>
  <si>
    <t>V15.0 - Week 13 phone contact</t>
  </si>
  <si>
    <r>
      <t xml:space="preserve">Cohort 3 - participants who enroll between </t>
    </r>
    <r>
      <rPr>
        <b/>
        <sz val="12"/>
        <rFont val="Calibri"/>
        <family val="2"/>
        <scheme val="minor"/>
      </rPr>
      <t>24</t>
    </r>
    <r>
      <rPr>
        <b/>
        <sz val="12"/>
        <color theme="8" tint="-0.249977111117893"/>
        <rFont val="Calibri"/>
        <family val="2"/>
        <scheme val="minor"/>
      </rPr>
      <t xml:space="preserve"> 0/7 and 24 6/7</t>
    </r>
    <r>
      <rPr>
        <sz val="12"/>
        <rFont val="Calibri"/>
        <family val="2"/>
        <scheme val="minor"/>
      </rPr>
      <t xml:space="preserve"> weeks gestation</t>
    </r>
  </si>
  <si>
    <r>
      <t xml:space="preserve">Cohort 3 - participants who enroll between </t>
    </r>
    <r>
      <rPr>
        <b/>
        <sz val="12"/>
        <rFont val="Calibri"/>
        <family val="2"/>
        <scheme val="minor"/>
      </rPr>
      <t>25</t>
    </r>
    <r>
      <rPr>
        <b/>
        <sz val="12"/>
        <color theme="8" tint="-0.249977111117893"/>
        <rFont val="Calibri"/>
        <family val="2"/>
        <scheme val="minor"/>
      </rPr>
      <t xml:space="preserve"> 0/7 and 25 6/7</t>
    </r>
    <r>
      <rPr>
        <sz val="12"/>
        <rFont val="Calibri"/>
        <family val="2"/>
        <scheme val="minor"/>
      </rPr>
      <t xml:space="preserve"> weeks gestation</t>
    </r>
  </si>
  <si>
    <t>V14.0 - Week 12 bi-weekly</t>
  </si>
  <si>
    <r>
      <t xml:space="preserve">Cohort 3 - participants who enroll between </t>
    </r>
    <r>
      <rPr>
        <b/>
        <sz val="12"/>
        <rFont val="Calibri"/>
        <family val="2"/>
        <scheme val="minor"/>
      </rPr>
      <t>26</t>
    </r>
    <r>
      <rPr>
        <b/>
        <sz val="12"/>
        <color theme="8" tint="-0.249977111117893"/>
        <rFont val="Calibri"/>
        <family val="2"/>
        <scheme val="minor"/>
      </rPr>
      <t xml:space="preserve"> 0/7 and 26 6/7</t>
    </r>
    <r>
      <rPr>
        <sz val="12"/>
        <rFont val="Calibri"/>
        <family val="2"/>
        <scheme val="minor"/>
      </rPr>
      <t xml:space="preserve"> weeks gestation</t>
    </r>
  </si>
  <si>
    <t>V12.0 - Week 10 bi-weekly</t>
  </si>
  <si>
    <r>
      <t xml:space="preserve">Cohort 3 - participants who enroll between </t>
    </r>
    <r>
      <rPr>
        <b/>
        <sz val="12"/>
        <rFont val="Calibri"/>
        <family val="2"/>
        <scheme val="minor"/>
      </rPr>
      <t>27</t>
    </r>
    <r>
      <rPr>
        <b/>
        <sz val="12"/>
        <color theme="8" tint="-0.249977111117893"/>
        <rFont val="Calibri"/>
        <family val="2"/>
        <scheme val="minor"/>
      </rPr>
      <t xml:space="preserve"> 0/7 and 27 6/7</t>
    </r>
    <r>
      <rPr>
        <sz val="12"/>
        <rFont val="Calibri"/>
        <family val="2"/>
        <scheme val="minor"/>
      </rPr>
      <t xml:space="preserve"> weeks gestation</t>
    </r>
  </si>
  <si>
    <r>
      <t xml:space="preserve">Cohort 3 - participants who enroll between </t>
    </r>
    <r>
      <rPr>
        <b/>
        <sz val="12"/>
        <rFont val="Calibri"/>
        <family val="2"/>
        <scheme val="minor"/>
      </rPr>
      <t>28</t>
    </r>
    <r>
      <rPr>
        <b/>
        <sz val="12"/>
        <color theme="8" tint="-0.249977111117893"/>
        <rFont val="Calibri"/>
        <family val="2"/>
        <scheme val="minor"/>
      </rPr>
      <t xml:space="preserve"> 0/7 and 28 6/7</t>
    </r>
    <r>
      <rPr>
        <sz val="12"/>
        <rFont val="Calibri"/>
        <family val="2"/>
        <scheme val="minor"/>
      </rPr>
      <t xml:space="preserve"> weeks gestation</t>
    </r>
  </si>
  <si>
    <r>
      <t xml:space="preserve">Cohort 3 - participants who enroll between </t>
    </r>
    <r>
      <rPr>
        <b/>
        <sz val="12"/>
        <rFont val="Calibri"/>
        <family val="2"/>
        <scheme val="minor"/>
      </rPr>
      <t>29</t>
    </r>
    <r>
      <rPr>
        <b/>
        <sz val="12"/>
        <color theme="8" tint="-0.249977111117893"/>
        <rFont val="Calibri"/>
        <family val="2"/>
        <scheme val="minor"/>
      </rPr>
      <t xml:space="preserve"> 0/7 and 29 6/7</t>
    </r>
    <r>
      <rPr>
        <sz val="12"/>
        <rFont val="Calibri"/>
        <family val="2"/>
        <scheme val="minor"/>
      </rPr>
      <t xml:space="preserve"> weeks gestation</t>
    </r>
  </si>
  <si>
    <t>V7.0 - n/a for paticipants who enroll at 12 weeks gestation</t>
  </si>
  <si>
    <t>V8.0 - n/a for paticipants who enroll at 12 weeks gestation</t>
  </si>
  <si>
    <t>V9.0 - n/a for paticipants who enroll at 12 weeks gestation</t>
  </si>
  <si>
    <t>V11.0 - n/a for paticipants who enroll at 12 weeks gestation</t>
  </si>
  <si>
    <t>V12.0 - n/a for paticipants who enroll at 12 weeks gestation</t>
  </si>
  <si>
    <t>V13.0 - n/a for paticipants who enroll at 12 weeks gestation</t>
  </si>
  <si>
    <t>V15.0 - n/a for paticipants who enroll at 12 weeks gestation</t>
  </si>
  <si>
    <t>V16.0 - n/a for paticipants who enroll at 12 weeks gestation</t>
  </si>
  <si>
    <t>V17.0 - n/a for paticipants who enroll at 12 weeks gestation</t>
  </si>
  <si>
    <t>V19.0 - n/a for paticipants who enroll at 12 weeks gestation</t>
  </si>
  <si>
    <t>V20.0 - n/a for paticipants who enroll at 12 weeks gestation</t>
  </si>
  <si>
    <t>V21.0 - n/a for paticipants who enroll at 12 weeks gestation</t>
  </si>
  <si>
    <t>V23.0 - n/a for paticipants who enroll at 12 weeks gestation</t>
  </si>
  <si>
    <t>V24.0 - n/a for paticipants who enroll at 12 weeks gestation</t>
  </si>
  <si>
    <t>V25.0 - n/a for paticipants who enroll at 12 weeks gestation</t>
  </si>
  <si>
    <t>V7.0 - n/a for paticipants who enroll at 13 weeks gestation</t>
  </si>
  <si>
    <t>V8.0 - n/a for paticipants who enroll at 13 weeks gestation</t>
  </si>
  <si>
    <t>V9.0 - n/a for paticipants who enroll at 13 weeks gestation</t>
  </si>
  <si>
    <t>V11.0 - n/a for paticipants who enroll at 13 weeks gestation</t>
  </si>
  <si>
    <t>V12.0 - n/a for paticipants who enroll at 13 weeks gestation</t>
  </si>
  <si>
    <t>V13.0 - n/a for paticipants who enroll at 13 weeks gestation</t>
  </si>
  <si>
    <t>V15.0 - n/a for paticipants who enroll at 13 weeks gestation</t>
  </si>
  <si>
    <t>V16.0 - n/a for paticipants who enroll at 13 weeks gestation</t>
  </si>
  <si>
    <t>V17.0 - n/a for paticipants who enroll at 13 weeks gestation</t>
  </si>
  <si>
    <t>V19.0 - n/a for paticipants who enroll at 13 weeks gestation</t>
  </si>
  <si>
    <t>V20.0 - n/a for paticipants who enroll at 13 weeks gestation</t>
  </si>
  <si>
    <t>V21.0 - n/a for paticipants who enroll at 13 weeks gestation</t>
  </si>
  <si>
    <t>V23.0 - n/a for paticipants who enroll at 13 weeks gestation</t>
  </si>
  <si>
    <t>V24.0 - n/a for paticipants who enroll at 13 weeks gestation</t>
  </si>
  <si>
    <t>V25.0 - n/a for paticipants who enroll at 13 weeks gestation</t>
  </si>
  <si>
    <t>V7.0 - n/a for paticipants who enroll at 14 weeks gestation</t>
  </si>
  <si>
    <t>V8.0 - n/a for paticipants who enroll at 14 weeks gestation</t>
  </si>
  <si>
    <t>V9.0 - n/a for paticipants who enroll at 14 weeks gestation</t>
  </si>
  <si>
    <t>V11.0 - n/a for paticipants who enroll at 14 weeks gestation</t>
  </si>
  <si>
    <t>V12.0 - n/a for paticipants who enroll at 14 weeks gestation</t>
  </si>
  <si>
    <t>V13.0 - n/a for paticipants who enroll at 14 weeks gestation</t>
  </si>
  <si>
    <t>V15.0 - n/a for paticipants who enroll at 14 weeks gestation</t>
  </si>
  <si>
    <t>V16.0 - n/a for paticipants who enroll at 14 weeks gestation</t>
  </si>
  <si>
    <t>V17.0 - n/a for paticipants who enroll at 14 weeks gestation</t>
  </si>
  <si>
    <t>V19.0 - n/a for paticipants who enroll at 14 weeks gestation</t>
  </si>
  <si>
    <t>V20.0 - n/a for paticipants who enroll at 14 weeks gestation</t>
  </si>
  <si>
    <t>V21.0 - n/a for paticipants who enroll at 14 weeks gestation</t>
  </si>
  <si>
    <t>V23.0 - n/a for paticipants who enroll at 14 weeks gestation</t>
  </si>
  <si>
    <t>V7.0 - n/a for paticipants who enroll at 15 weeks gestation</t>
  </si>
  <si>
    <t>V8.0 - n/a for paticipants who enroll at 15 weeks gestation</t>
  </si>
  <si>
    <t>V9.0 - n/a for paticipants who enroll at 15 weeks gestation</t>
  </si>
  <si>
    <t>V11.0 - n/a for paticipants who enroll at 15 weeks gestation</t>
  </si>
  <si>
    <t>V12.0 - n/a for paticipants who enroll at 15 weeks gestation</t>
  </si>
  <si>
    <t>V13.0 - n/a for paticipants who enroll at 15 weeks gestation</t>
  </si>
  <si>
    <t>V15.0 - n/a for paticipants who enroll at 15 weeks gestation</t>
  </si>
  <si>
    <t>V16.0 - n/a for paticipants who enroll at 15 weeks gestation</t>
  </si>
  <si>
    <t>V17.0 - n/a for paticipants who enroll at 15 weeks gestation</t>
  </si>
  <si>
    <t>V19.0 - n/a for paticipants who enroll at 15 weeks gestation</t>
  </si>
  <si>
    <t>V20.0 - n/a for paticipants who enroll at 15 weeks gestation</t>
  </si>
  <si>
    <t>V21.0 - n/a for paticipants who enroll at 15 weeks gestation</t>
  </si>
  <si>
    <t>V7.0 - n/a for paticipants who enroll at 16 weeks gestation</t>
  </si>
  <si>
    <t>V8.0 - n/a for paticipants who enroll at 16 weeks gestation</t>
  </si>
  <si>
    <t>V9.0 - n/a for paticipants who enroll at 16 weeks gestation</t>
  </si>
  <si>
    <t>V11.0 - n/a for paticipants who enroll at 16 weeks gestation</t>
  </si>
  <si>
    <t>V12.0 - n/a for paticipants who enroll at 16 weeks gestation</t>
  </si>
  <si>
    <t>V13.0 - n/a for paticipants who enroll at 16 weeks gestation</t>
  </si>
  <si>
    <t>V15.0 - n/a for paticipants who enroll at 16 weeks gestation</t>
  </si>
  <si>
    <t>V16.0 - n/a for paticipants who enroll at 16 weeks gestation</t>
  </si>
  <si>
    <t>V17.0 - n/a for paticipants who enroll at 16 weeks gestation</t>
  </si>
  <si>
    <t>V19.0 - n/a for paticipants who enroll at 16 weeks gestation</t>
  </si>
  <si>
    <t>V20.0 - n/a for paticipants who enroll at 16 weeks gestation</t>
  </si>
  <si>
    <t>V21.0 - n/a for paticipants who enroll at 16 weeks gestation</t>
  </si>
  <si>
    <t>V7.0 - n/a for paticipants who enroll at 17 weeks gestation</t>
  </si>
  <si>
    <t>V8.0 - n/a for paticipants who enroll at 17 weeks gestation</t>
  </si>
  <si>
    <t>V9.0 - n/a for paticipants who enroll at 17 weeks gestation</t>
  </si>
  <si>
    <t>V11.0 - n/a for paticipants who enroll at 17 weeks gestation</t>
  </si>
  <si>
    <t>V12.0 - n/a for paticipants who enroll at 17 weeks gestation</t>
  </si>
  <si>
    <t>V13.0 - n/a for paticipants who enroll at 17 weeks gestation</t>
  </si>
  <si>
    <t>V15.0 - n/a for paticipants who enroll at 17 weeks gestation</t>
  </si>
  <si>
    <t>V16.0 - n/a for paticipants who enroll at 17 weeks gestation</t>
  </si>
  <si>
    <t>V17.0 - n/a for paticipants who enroll at 17 weeks gestation</t>
  </si>
  <si>
    <t>V19.0 - n/a for paticipants who enroll at 17 weeks gestation</t>
  </si>
  <si>
    <t>V20.0 - n/a for paticipants who enroll at 17 weeks gestation</t>
  </si>
  <si>
    <t>V7.0 - n/a for paticipants who enroll at 18 weeks gestation</t>
  </si>
  <si>
    <t>V8.0 - n/a for paticipants who enroll at 18 weeks gestation</t>
  </si>
  <si>
    <t>V9.0 - n/a for paticipants who enroll at 18 weeks gestation</t>
  </si>
  <si>
    <t>V11.0 - n/a for paticipants who enroll at 18 weeks gestation</t>
  </si>
  <si>
    <t>V12.0 - n/a for paticipants who enroll at 18 weeks gestation</t>
  </si>
  <si>
    <t>V13.0 - n/a for paticipants who enroll at 18 weeks gestation</t>
  </si>
  <si>
    <t>V15.0 - n/a for paticipants who enroll at 18 weeks gestation</t>
  </si>
  <si>
    <t>V16.0 - n/a for paticipants who enroll at 18 weeks gestation</t>
  </si>
  <si>
    <t>V17.0 - n/a for paticipants who enroll at 18 weeks gestation</t>
  </si>
  <si>
    <t>V19.0 - n/a for paticipants who enroll at 18 weeks gestation</t>
  </si>
  <si>
    <t>V7.0 - n/a for paticipants who enroll at 19 weeks gestation</t>
  </si>
  <si>
    <t>V8.0 - n/a for paticipants who enroll at 19 weeks gestation</t>
  </si>
  <si>
    <t>V9.0 - n/a for paticipants who enroll at 19 weeks gestation</t>
  </si>
  <si>
    <t>V11.0 - n/a for paticipants who enroll at 19 weeks gestation</t>
  </si>
  <si>
    <t>V12.0 - n/a for paticipants who enroll at 19 weeks gestation</t>
  </si>
  <si>
    <t>V13.0 - n/a for paticipants who enroll at 19 weeks gestation</t>
  </si>
  <si>
    <t>V15.0 - n/a for paticipants who enroll at 19 weeks gestation</t>
  </si>
  <si>
    <t>V16.0 - n/a for paticipants who enroll at 19 weeks gestation</t>
  </si>
  <si>
    <t>V17.0 - n/a for paticipants who enroll at 19 weeks gestation</t>
  </si>
  <si>
    <t>V7.0 - n/a for paticipants who enroll at 20 weeks gestation</t>
  </si>
  <si>
    <t>V8.0 - n/a for paticipants who enroll at 20 weeks gestation</t>
  </si>
  <si>
    <t>V9.0 - n/a for paticipants who enroll at 20 weeks gestation</t>
  </si>
  <si>
    <t>V11.0 - n/a for paticipants who enroll at 20 weeks gestation</t>
  </si>
  <si>
    <t>V12.0 - n/a for paticipants who enroll at 20 weeks gestation</t>
  </si>
  <si>
    <t>V13.0 - n/a for paticipants who enroll at 20 weeks gestation</t>
  </si>
  <si>
    <t>V15.0 - n/a for paticipants who enroll at 20 weeks gestation</t>
  </si>
  <si>
    <t>V16.0 - n/a for paticipants who enroll at 20 weeks gestation</t>
  </si>
  <si>
    <t>V17.0 - n/a for paticipants who enroll at 20 weeks gestation</t>
  </si>
  <si>
    <t>V7.0 - n/a for paticipants who enroll at 21 weeks gestation</t>
  </si>
  <si>
    <t>V8.0 - n/a for paticipants who enroll at 21 weeks gestation</t>
  </si>
  <si>
    <t>V9.0 - n/a for paticipants who enroll at 21 weeks gestation</t>
  </si>
  <si>
    <t>V11.0 - n/a for paticipants who enroll at 21 weeks gestation</t>
  </si>
  <si>
    <t>V12.0 - n/a for paticipants who enroll at 21 weeks gestation</t>
  </si>
  <si>
    <t>V13.0 - n/a for paticipants who enroll at 21 weeks gestation</t>
  </si>
  <si>
    <t>V15.0 - n/a for paticipants who enroll at 21 weeks gestation</t>
  </si>
  <si>
    <t>V16.0 - n/a for paticipants who enroll at 21 weeks gestation</t>
  </si>
  <si>
    <t>V7.0 - n/a for paticipants who enroll at 22 weeks gestation</t>
  </si>
  <si>
    <t>V8.0 - n/a for paticipants who enroll at 22 weeks gestation</t>
  </si>
  <si>
    <t>V9.0 - n/a for paticipants who enroll at 22 weeks gestation</t>
  </si>
  <si>
    <t>V11.0 - n/a for paticipants who enroll at 22 weeks gestation</t>
  </si>
  <si>
    <t>V12.0 - n/a for paticipants who enroll at 22 weeks gestation</t>
  </si>
  <si>
    <t>V13.0 - n/a for paticipants who enroll at 22 weeks gestation</t>
  </si>
  <si>
    <t>V15.0 - n/a for paticipants who enroll at 22 weeks gestation</t>
  </si>
  <si>
    <t>V7.0 - n/a for paticipants who enroll at 23 weeks gestation</t>
  </si>
  <si>
    <t>V8.0 - n/a for paticipants who enroll at 23 weeks gestation</t>
  </si>
  <si>
    <t>V9.0 - n/a for paticipants who enroll at 23 weeks gestation</t>
  </si>
  <si>
    <t>V11.0 - n/a for paticipants who enroll at 23 weeks gestation</t>
  </si>
  <si>
    <t>V12.0 - n/a for paticipants who enroll at 23 weeks gestation</t>
  </si>
  <si>
    <t>V13.0 - n/a for paticipants who enroll at 23 weeks gestation</t>
  </si>
  <si>
    <t>V7.0 - n/a for paticipants who enroll at 24 weeks gestation</t>
  </si>
  <si>
    <t>V8.0 - n/a for paticipants who enroll at 24 weeks gestation</t>
  </si>
  <si>
    <t>V9.0 - n/a for paticipants who enroll at 24 weeks gestation</t>
  </si>
  <si>
    <t>V11.0 - n/a for paticipants who enroll at 24 weeks gestation</t>
  </si>
  <si>
    <t>V12.0 - n/a for paticipants who enroll at 24 weeks gestation</t>
  </si>
  <si>
    <t>V13.0 - n/a for paticipants who enroll at 24 weeks gestation</t>
  </si>
  <si>
    <t>V7.0 - n/a for paticipants who enroll at 25 weeks gestation</t>
  </si>
  <si>
    <t>V8.0 - n/a for paticipants who enroll at 25 weeks gestation</t>
  </si>
  <si>
    <t>V9.0 - n/a for paticipants who enroll at 25 weeks gestation</t>
  </si>
  <si>
    <t>V11.0 - n/a for paticipants who enroll at 25 weeks gestation</t>
  </si>
  <si>
    <t>V12.0 - n/a for paticipants who enroll at 25 weeks gestation</t>
  </si>
  <si>
    <t>V7.0 - n/a for paticipants who enroll at 26 weeks gestation</t>
  </si>
  <si>
    <t>V8.0 - n/a for paticipants who enroll at 26 weeks gestation</t>
  </si>
  <si>
    <t>V9.0 - n/a for paticipants who enroll at 26 weeks gestation</t>
  </si>
  <si>
    <t>V11.0 - n/a for paticipants who enroll at 26 weeks gestation</t>
  </si>
  <si>
    <t>V7.0 - n/a for paticipants who enroll at 27 weeks gestation</t>
  </si>
  <si>
    <t>V8.0 - n/a for paticipants who enroll at 27 weeks gestation</t>
  </si>
  <si>
    <t>V9.0 - n/a for paticipants who enroll at 27 weeks gestation</t>
  </si>
  <si>
    <t>V7.0 - n/a for paticipants who enroll at 28 weeks gestation</t>
  </si>
  <si>
    <t>V8.0 - n/a for paticipants who enroll at 28 weeks gestation</t>
  </si>
  <si>
    <t>V9.0 - n/a for paticipants who enroll at 28 weeks gestation</t>
  </si>
  <si>
    <t>V7.0 - n/a for paticipants who enroll at 29 weeks gestation</t>
  </si>
  <si>
    <t>V8.0 - n/a for paticipants who enroll at 29 weeks gestation</t>
  </si>
  <si>
    <t>19.0</t>
  </si>
  <si>
    <t>20.0</t>
  </si>
  <si>
    <t>21.0</t>
  </si>
  <si>
    <t>23.0</t>
  </si>
  <si>
    <t>24.0</t>
  </si>
  <si>
    <t>25.0</t>
  </si>
  <si>
    <t>18.0</t>
  </si>
  <si>
    <t>22.0</t>
  </si>
  <si>
    <t>26.0</t>
  </si>
  <si>
    <t>27.0</t>
  </si>
  <si>
    <t>28.0</t>
  </si>
  <si>
    <t>29.0</t>
  </si>
  <si>
    <t>30.0</t>
  </si>
  <si>
    <t>31.0</t>
  </si>
  <si>
    <t>V11.0 - Week 9 phone contact</t>
  </si>
  <si>
    <t>V10.0 - Week 8 bi-weekly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</si>
</sst>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
    <numFmt numFmtId="166" formatCode="[$-F800]dddd\,\ mmmm\ dd\,\ yyyy"/>
    <numFmt numFmtId="167" formatCode="[$-409]dd\-mmm\-yy;@"/>
  </numFmts>
  <fonts count="34" x14ac:knownFonts="1">
    <font>
      <sz val="10"/>
      <name val="Arial"/>
    </font>
    <font>
      <sz val="11"/>
      <color theme="1"/>
      <name val="Calibri"/>
      <family val="2"/>
      <scheme val="minor"/>
    </font>
    <font>
      <b/>
      <sz val="16"/>
      <name val="Arial"/>
      <family val="2"/>
    </font>
    <font>
      <b/>
      <sz val="12"/>
      <name val="Arial"/>
      <family val="2"/>
    </font>
    <font>
      <b/>
      <sz val="14"/>
      <name val="Arial"/>
      <family val="2"/>
    </font>
    <font>
      <sz val="10"/>
      <name val="Arial"/>
      <family val="2"/>
    </font>
    <font>
      <i/>
      <sz val="10"/>
      <name val="Arial"/>
      <family val="2"/>
    </font>
    <font>
      <b/>
      <sz val="16"/>
      <color theme="8"/>
      <name val="Arial"/>
      <family val="2"/>
    </font>
    <font>
      <sz val="10"/>
      <color theme="8"/>
      <name val="Arial"/>
      <family val="2"/>
    </font>
    <font>
      <i/>
      <sz val="10"/>
      <color theme="8"/>
      <name val="Arial"/>
      <family val="2"/>
    </font>
    <font>
      <sz val="10"/>
      <name val="Calibri"/>
      <family val="2"/>
      <scheme val="minor"/>
    </font>
    <font>
      <sz val="11"/>
      <name val="Calibri"/>
      <family val="2"/>
      <scheme val="minor"/>
    </font>
    <font>
      <b/>
      <sz val="14"/>
      <name val="Calibri"/>
      <family val="2"/>
      <scheme val="minor"/>
    </font>
    <font>
      <sz val="10"/>
      <color theme="8"/>
      <name val="Calibri"/>
      <family val="2"/>
      <scheme val="minor"/>
    </font>
    <font>
      <b/>
      <sz val="16"/>
      <color theme="8"/>
      <name val="Calibri"/>
      <family val="2"/>
      <scheme val="minor"/>
    </font>
    <font>
      <sz val="12"/>
      <name val="Calibri"/>
      <family val="2"/>
      <scheme val="minor"/>
    </font>
    <font>
      <b/>
      <sz val="11"/>
      <color theme="8"/>
      <name val="Calibri"/>
      <family val="2"/>
      <scheme val="minor"/>
    </font>
    <font>
      <b/>
      <sz val="11"/>
      <name val="Calibri"/>
      <family val="2"/>
      <scheme val="minor"/>
    </font>
    <font>
      <sz val="11"/>
      <color theme="8"/>
      <name val="Calibri"/>
      <family val="2"/>
      <scheme val="minor"/>
    </font>
    <font>
      <b/>
      <sz val="12"/>
      <name val="Calibri"/>
      <family val="2"/>
      <scheme val="minor"/>
    </font>
    <font>
      <b/>
      <i/>
      <sz val="9"/>
      <name val="Calibri"/>
      <family val="2"/>
      <scheme val="minor"/>
    </font>
    <font>
      <b/>
      <u/>
      <sz val="12"/>
      <name val="Calibri"/>
      <family val="2"/>
      <scheme val="minor"/>
    </font>
    <font>
      <sz val="11"/>
      <name val="Arial"/>
      <family val="2"/>
    </font>
    <font>
      <sz val="11"/>
      <color theme="8"/>
      <name val="Arial"/>
      <family val="2"/>
    </font>
    <font>
      <sz val="8"/>
      <name val="Arial"/>
      <family val="2"/>
    </font>
    <font>
      <b/>
      <sz val="12"/>
      <color rgb="FFC00000"/>
      <name val="Calibri"/>
      <family val="2"/>
      <scheme val="minor"/>
    </font>
    <font>
      <sz val="11"/>
      <color theme="1" tint="0.499984740745262"/>
      <name val="Arial"/>
      <family val="2"/>
    </font>
    <font>
      <b/>
      <sz val="11"/>
      <color rgb="FFC00000"/>
      <name val="Arial"/>
      <family val="2"/>
    </font>
    <font>
      <sz val="8"/>
      <name val="Calibri"/>
      <family val="2"/>
      <scheme val="minor"/>
    </font>
    <font>
      <b/>
      <sz val="10"/>
      <name val="Calibri"/>
      <family val="2"/>
      <scheme val="minor"/>
    </font>
    <font>
      <b/>
      <u/>
      <sz val="14"/>
      <name val="Calibri"/>
      <family val="2"/>
      <scheme val="minor"/>
    </font>
    <font>
      <b/>
      <sz val="12"/>
      <color theme="8" tint="-0.249977111117893"/>
      <name val="Calibri"/>
      <family val="2"/>
      <scheme val="minor"/>
    </font>
    <font>
      <b/>
      <sz val="14"/>
      <color rgb="FFC00000"/>
      <name val="Arial"/>
      <family val="2"/>
    </font>
    <font>
      <sz val="8"/>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54">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s>
  <cellStyleXfs count="3">
    <xf numFmtId="0" fontId="0" fillId="0" borderId="0"/>
    <xf numFmtId="0" fontId="1" fillId="0" borderId="0"/>
    <xf numFmtId="0" fontId="5" fillId="0" borderId="0"/>
  </cellStyleXfs>
  <cellXfs count="170">
    <xf numFmtId="0" fontId="0" fillId="0" borderId="0" xfId="0"/>
    <xf numFmtId="0" fontId="2" fillId="0" borderId="0" xfId="0" applyFont="1" applyAlignment="1"/>
    <xf numFmtId="0" fontId="3" fillId="0" borderId="0" xfId="0" applyFont="1" applyAlignment="1" applyProtection="1"/>
    <xf numFmtId="0" fontId="6" fillId="0" borderId="0" xfId="0" applyFont="1" applyAlignment="1" applyProtection="1">
      <alignment vertical="center"/>
    </xf>
    <xf numFmtId="0" fontId="6" fillId="0" borderId="0" xfId="0" applyFont="1" applyAlignment="1" applyProtection="1">
      <alignment vertical="top"/>
    </xf>
    <xf numFmtId="0" fontId="5" fillId="0" borderId="0" xfId="0" applyFont="1" applyAlignment="1" applyProtection="1">
      <alignment vertical="center"/>
    </xf>
    <xf numFmtId="0" fontId="8" fillId="0" borderId="0" xfId="0" applyFont="1" applyProtection="1"/>
    <xf numFmtId="0" fontId="7" fillId="0" borderId="0" xfId="0" applyFont="1" applyAlignment="1" applyProtection="1"/>
    <xf numFmtId="0" fontId="9" fillId="0" borderId="0" xfId="0" applyFont="1" applyAlignment="1" applyProtection="1">
      <alignment vertical="center"/>
    </xf>
    <xf numFmtId="0" fontId="5" fillId="0" borderId="0" xfId="0" applyFont="1" applyProtection="1"/>
    <xf numFmtId="0" fontId="12" fillId="0" borderId="0" xfId="2" applyFont="1"/>
    <xf numFmtId="0" fontId="13" fillId="0" borderId="0" xfId="2" applyFont="1"/>
    <xf numFmtId="0" fontId="14" fillId="0" borderId="0" xfId="2" applyFont="1"/>
    <xf numFmtId="0" fontId="10" fillId="0" borderId="0" xfId="2" applyFont="1"/>
    <xf numFmtId="0" fontId="15" fillId="0" borderId="0" xfId="2" applyFont="1"/>
    <xf numFmtId="0" fontId="13" fillId="0" borderId="0" xfId="2" applyFont="1" applyAlignment="1">
      <alignment vertical="center"/>
    </xf>
    <xf numFmtId="0" fontId="17" fillId="0" borderId="0" xfId="2" applyFont="1" applyAlignment="1">
      <alignment horizontal="center"/>
    </xf>
    <xf numFmtId="164" fontId="10" fillId="0" borderId="0" xfId="2" applyNumberFormat="1" applyFont="1" applyAlignment="1">
      <alignment wrapText="1"/>
    </xf>
    <xf numFmtId="0" fontId="10" fillId="0" borderId="0" xfId="2" applyFont="1" applyAlignment="1">
      <alignment wrapText="1"/>
    </xf>
    <xf numFmtId="0" fontId="17" fillId="0" borderId="1" xfId="2" applyFont="1" applyBorder="1" applyAlignment="1">
      <alignment horizontal="center" wrapText="1"/>
    </xf>
    <xf numFmtId="167" fontId="12" fillId="3" borderId="4" xfId="2" applyNumberFormat="1" applyFont="1" applyFill="1" applyBorder="1" applyAlignment="1" applyProtection="1">
      <alignment horizontal="center" vertical="center"/>
      <protection locked="0"/>
    </xf>
    <xf numFmtId="0" fontId="19" fillId="0" borderId="0" xfId="2" applyFont="1" applyAlignment="1">
      <alignment horizontal="right" vertical="center"/>
    </xf>
    <xf numFmtId="0" fontId="19" fillId="0" borderId="0" xfId="2" applyFont="1" applyAlignment="1">
      <alignment vertical="center"/>
    </xf>
    <xf numFmtId="0" fontId="12" fillId="3" borderId="4" xfId="2" applyFont="1" applyFill="1" applyBorder="1" applyAlignment="1" applyProtection="1">
      <alignment horizontal="center" vertical="center"/>
      <protection locked="0"/>
    </xf>
    <xf numFmtId="49" fontId="11" fillId="0" borderId="18" xfId="2" applyNumberFormat="1" applyFont="1" applyBorder="1" applyAlignment="1">
      <alignment horizontal="center" vertical="center" wrapText="1"/>
    </xf>
    <xf numFmtId="15" fontId="18" fillId="0" borderId="21" xfId="2" applyNumberFormat="1" applyFont="1" applyBorder="1" applyAlignment="1" applyProtection="1">
      <alignment horizontal="center" vertical="center" wrapText="1"/>
      <protection locked="0"/>
    </xf>
    <xf numFmtId="0" fontId="17" fillId="0" borderId="23" xfId="2" applyFont="1" applyBorder="1" applyAlignment="1">
      <alignment horizontal="center" wrapText="1"/>
    </xf>
    <xf numFmtId="0" fontId="17" fillId="0" borderId="24" xfId="2" applyFont="1" applyBorder="1" applyAlignment="1">
      <alignment horizontal="center" wrapText="1"/>
    </xf>
    <xf numFmtId="0" fontId="17" fillId="0" borderId="22" xfId="2" applyFont="1" applyBorder="1" applyAlignment="1">
      <alignment horizontal="center" wrapText="1"/>
    </xf>
    <xf numFmtId="164" fontId="16" fillId="0" borderId="13" xfId="2" applyNumberFormat="1" applyFont="1" applyBorder="1" applyAlignment="1" applyProtection="1">
      <alignment horizontal="center" vertical="center" wrapText="1"/>
      <protection locked="0"/>
    </xf>
    <xf numFmtId="15" fontId="20" fillId="4" borderId="0" xfId="2" applyNumberFormat="1" applyFont="1" applyFill="1" applyBorder="1" applyAlignment="1">
      <alignment vertical="center"/>
    </xf>
    <xf numFmtId="0" fontId="10" fillId="4" borderId="0" xfId="2" applyFont="1" applyFill="1" applyBorder="1" applyAlignment="1">
      <alignment vertical="center"/>
    </xf>
    <xf numFmtId="0" fontId="10" fillId="4" borderId="0" xfId="2" applyFont="1" applyFill="1" applyBorder="1"/>
    <xf numFmtId="0" fontId="19" fillId="4" borderId="25" xfId="2" applyFont="1" applyFill="1" applyBorder="1"/>
    <xf numFmtId="0" fontId="10" fillId="4" borderId="26" xfId="2" applyFont="1" applyFill="1" applyBorder="1"/>
    <xf numFmtId="0" fontId="10" fillId="4" borderId="27" xfId="2" applyFont="1" applyFill="1" applyBorder="1"/>
    <xf numFmtId="0" fontId="10" fillId="4" borderId="8" xfId="2" applyFont="1" applyFill="1" applyBorder="1" applyAlignment="1">
      <alignment vertical="center"/>
    </xf>
    <xf numFmtId="15" fontId="16" fillId="0" borderId="13" xfId="2" applyNumberFormat="1" applyFont="1" applyBorder="1" applyAlignment="1" applyProtection="1">
      <alignment horizontal="center" vertical="center"/>
      <protection locked="0"/>
    </xf>
    <xf numFmtId="0" fontId="13" fillId="0" borderId="13" xfId="2" applyFont="1" applyBorder="1" applyAlignment="1" applyProtection="1">
      <alignment horizontal="center"/>
      <protection locked="0"/>
    </xf>
    <xf numFmtId="0" fontId="13" fillId="0" borderId="16" xfId="2" applyFont="1" applyBorder="1" applyAlignment="1" applyProtection="1">
      <alignment horizontal="center"/>
      <protection locked="0"/>
    </xf>
    <xf numFmtId="0" fontId="13" fillId="0" borderId="21" xfId="2" applyFont="1" applyBorder="1" applyAlignment="1" applyProtection="1">
      <alignment horizontal="center"/>
      <protection locked="0"/>
    </xf>
    <xf numFmtId="0" fontId="13" fillId="0" borderId="30" xfId="2" applyFont="1" applyBorder="1" applyAlignment="1" applyProtection="1">
      <alignment horizontal="center"/>
      <protection locked="0"/>
    </xf>
    <xf numFmtId="0" fontId="17" fillId="0" borderId="32" xfId="2" applyFont="1" applyBorder="1" applyAlignment="1">
      <alignment horizontal="center" wrapText="1"/>
    </xf>
    <xf numFmtId="0" fontId="17" fillId="0" borderId="33" xfId="2" applyFont="1" applyBorder="1" applyAlignment="1">
      <alignment horizontal="center" wrapText="1"/>
    </xf>
    <xf numFmtId="0" fontId="17" fillId="0" borderId="34" xfId="2" applyFont="1" applyBorder="1" applyAlignment="1">
      <alignment horizontal="center" wrapText="1"/>
    </xf>
    <xf numFmtId="0" fontId="17" fillId="0" borderId="35" xfId="2" applyFont="1" applyBorder="1" applyAlignment="1">
      <alignment horizontal="center" wrapText="1"/>
    </xf>
    <xf numFmtId="0" fontId="10" fillId="4" borderId="19" xfId="2" applyFont="1" applyFill="1" applyBorder="1" applyAlignment="1">
      <alignment vertical="center"/>
    </xf>
    <xf numFmtId="0" fontId="10" fillId="4" borderId="19" xfId="2" applyFont="1" applyFill="1" applyBorder="1"/>
    <xf numFmtId="0" fontId="19" fillId="4" borderId="26" xfId="2" applyFont="1" applyFill="1" applyBorder="1"/>
    <xf numFmtId="0" fontId="17" fillId="0" borderId="17" xfId="2" applyFont="1" applyBorder="1" applyAlignment="1">
      <alignment horizontal="center" wrapText="1"/>
    </xf>
    <xf numFmtId="0" fontId="19" fillId="4" borderId="0" xfId="2" applyFont="1" applyFill="1" applyBorder="1" applyAlignment="1">
      <alignment wrapText="1"/>
    </xf>
    <xf numFmtId="1" fontId="12" fillId="3" borderId="4" xfId="2" applyNumberFormat="1" applyFont="1" applyFill="1" applyBorder="1" applyAlignment="1" applyProtection="1">
      <alignment horizontal="center" vertical="center"/>
      <protection locked="0"/>
    </xf>
    <xf numFmtId="1" fontId="10" fillId="4" borderId="0" xfId="2" applyNumberFormat="1" applyFont="1" applyFill="1" applyBorder="1"/>
    <xf numFmtId="12" fontId="11" fillId="0" borderId="2" xfId="0" applyNumberFormat="1" applyFont="1" applyFill="1" applyBorder="1" applyAlignment="1">
      <alignment horizontal="center" vertical="center" wrapText="1"/>
    </xf>
    <xf numFmtId="0" fontId="10" fillId="4" borderId="0" xfId="2" applyFont="1" applyFill="1" applyBorder="1" applyAlignment="1">
      <alignment horizontal="center" vertical="top" wrapText="1"/>
    </xf>
    <xf numFmtId="0" fontId="13" fillId="0" borderId="20" xfId="2" applyFont="1" applyBorder="1" applyAlignment="1" applyProtection="1">
      <alignment horizontal="center"/>
      <protection locked="0"/>
    </xf>
    <xf numFmtId="0" fontId="13" fillId="0" borderId="12" xfId="2" applyFont="1" applyBorder="1" applyAlignment="1" applyProtection="1">
      <alignment horizontal="center"/>
      <protection locked="0"/>
    </xf>
    <xf numFmtId="0" fontId="5" fillId="0" borderId="0" xfId="0" applyFont="1"/>
    <xf numFmtId="0" fontId="23" fillId="0" borderId="0" xfId="0" applyFont="1" applyProtection="1"/>
    <xf numFmtId="0" fontId="25" fillId="4" borderId="0" xfId="2" applyFont="1" applyFill="1" applyBorder="1" applyAlignment="1">
      <alignment horizontal="left" vertical="center"/>
    </xf>
    <xf numFmtId="0" fontId="19" fillId="4" borderId="8" xfId="2" applyFont="1" applyFill="1" applyBorder="1" applyAlignment="1">
      <alignment wrapText="1"/>
    </xf>
    <xf numFmtId="0" fontId="10" fillId="4" borderId="0" xfId="2" applyFont="1" applyFill="1" applyBorder="1" applyAlignment="1">
      <alignment horizontal="center" vertical="center" wrapText="1"/>
    </xf>
    <xf numFmtId="167" fontId="4" fillId="3" borderId="4" xfId="0" applyNumberFormat="1" applyFont="1" applyFill="1" applyBorder="1" applyAlignment="1" applyProtection="1">
      <alignment horizontal="center" vertical="center"/>
      <protection locked="0"/>
    </xf>
    <xf numFmtId="1" fontId="4" fillId="3" borderId="4" xfId="2" applyNumberFormat="1" applyFont="1" applyFill="1" applyBorder="1" applyAlignment="1" applyProtection="1">
      <alignment horizontal="center" vertical="center"/>
      <protection locked="0"/>
    </xf>
    <xf numFmtId="0" fontId="5" fillId="0" borderId="0" xfId="2" applyFont="1" applyFill="1" applyBorder="1" applyAlignment="1">
      <alignment horizontal="center" vertical="top" wrapText="1"/>
    </xf>
    <xf numFmtId="167" fontId="26" fillId="2" borderId="4" xfId="0" applyNumberFormat="1" applyFont="1" applyFill="1" applyBorder="1" applyAlignment="1" applyProtection="1">
      <alignment horizontal="center" vertical="center"/>
    </xf>
    <xf numFmtId="166" fontId="5" fillId="0" borderId="0" xfId="0" applyNumberFormat="1" applyFont="1"/>
    <xf numFmtId="0" fontId="21" fillId="4" borderId="25" xfId="2" applyFont="1" applyFill="1" applyBorder="1"/>
    <xf numFmtId="0" fontId="19" fillId="4" borderId="28" xfId="2" applyFont="1" applyFill="1" applyBorder="1" applyAlignment="1">
      <alignment horizontal="right" vertical="center"/>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12" fontId="11" fillId="0" borderId="14" xfId="0" applyNumberFormat="1" applyFont="1" applyFill="1" applyBorder="1" applyAlignment="1">
      <alignment vertical="center" wrapText="1"/>
    </xf>
    <xf numFmtId="0" fontId="11" fillId="0" borderId="11" xfId="0" applyFont="1" applyFill="1" applyBorder="1" applyAlignment="1">
      <alignment vertical="center" wrapText="1"/>
    </xf>
    <xf numFmtId="167" fontId="11" fillId="2" borderId="14" xfId="2" applyNumberFormat="1" applyFont="1" applyFill="1" applyBorder="1" applyAlignment="1">
      <alignment horizontal="center" vertical="center" wrapText="1"/>
    </xf>
    <xf numFmtId="167" fontId="17" fillId="2" borderId="2" xfId="2" applyNumberFormat="1" applyFont="1" applyFill="1" applyBorder="1" applyAlignment="1">
      <alignment horizontal="center" vertical="center" wrapText="1"/>
    </xf>
    <xf numFmtId="167" fontId="11" fillId="2" borderId="13" xfId="2" applyNumberFormat="1" applyFont="1" applyFill="1" applyBorder="1" applyAlignment="1">
      <alignment horizontal="center" vertical="center" wrapText="1"/>
    </xf>
    <xf numFmtId="167" fontId="11" fillId="2" borderId="14" xfId="2" applyNumberFormat="1" applyFont="1" applyFill="1" applyBorder="1" applyAlignment="1">
      <alignment horizontal="center" vertical="center"/>
    </xf>
    <xf numFmtId="167" fontId="17" fillId="2" borderId="2" xfId="2" applyNumberFormat="1" applyFont="1" applyFill="1" applyBorder="1" applyAlignment="1">
      <alignment horizontal="center" vertical="center"/>
    </xf>
    <xf numFmtId="167" fontId="11" fillId="2" borderId="13" xfId="2" applyNumberFormat="1" applyFont="1" applyFill="1" applyBorder="1" applyAlignment="1">
      <alignment horizontal="center" vertical="center"/>
    </xf>
    <xf numFmtId="167" fontId="11" fillId="2" borderId="15" xfId="2" applyNumberFormat="1" applyFont="1" applyFill="1" applyBorder="1" applyAlignment="1">
      <alignment horizontal="center" vertical="center"/>
    </xf>
    <xf numFmtId="167" fontId="17" fillId="2" borderId="29" xfId="2" applyNumberFormat="1" applyFont="1" applyFill="1" applyBorder="1" applyAlignment="1">
      <alignment horizontal="center" vertical="center"/>
    </xf>
    <xf numFmtId="167" fontId="11" fillId="2" borderId="16" xfId="2" applyNumberFormat="1" applyFont="1" applyFill="1" applyBorder="1" applyAlignment="1">
      <alignment horizontal="center" vertical="center"/>
    </xf>
    <xf numFmtId="167" fontId="11" fillId="2" borderId="11" xfId="2" applyNumberFormat="1" applyFont="1" applyFill="1" applyBorder="1" applyAlignment="1">
      <alignment horizontal="center" vertical="center"/>
    </xf>
    <xf numFmtId="167" fontId="17" fillId="2" borderId="3" xfId="2" applyNumberFormat="1" applyFont="1" applyFill="1" applyBorder="1" applyAlignment="1">
      <alignment horizontal="center" vertical="center"/>
    </xf>
    <xf numFmtId="167" fontId="11" fillId="2" borderId="12" xfId="2" applyNumberFormat="1" applyFont="1" applyFill="1" applyBorder="1" applyAlignment="1">
      <alignment horizontal="center" vertical="center"/>
    </xf>
    <xf numFmtId="0" fontId="27" fillId="0" borderId="0" xfId="0" applyFont="1" applyAlignment="1">
      <alignment wrapText="1"/>
    </xf>
    <xf numFmtId="167" fontId="28" fillId="2" borderId="2" xfId="2" applyNumberFormat="1" applyFont="1" applyFill="1" applyBorder="1" applyAlignment="1">
      <alignment horizontal="center" vertical="center" wrapText="1"/>
    </xf>
    <xf numFmtId="0" fontId="29" fillId="4" borderId="0" xfId="2" applyFont="1" applyFill="1" applyBorder="1" applyAlignment="1">
      <alignment wrapText="1"/>
    </xf>
    <xf numFmtId="15" fontId="20" fillId="4" borderId="26" xfId="2" applyNumberFormat="1" applyFont="1" applyFill="1" applyBorder="1" applyAlignment="1">
      <alignment vertical="center"/>
    </xf>
    <xf numFmtId="0" fontId="10" fillId="4" borderId="26" xfId="2" applyFont="1" applyFill="1" applyBorder="1" applyAlignment="1">
      <alignment vertical="center"/>
    </xf>
    <xf numFmtId="0" fontId="10" fillId="4" borderId="27" xfId="2" applyFont="1" applyFill="1" applyBorder="1" applyAlignment="1">
      <alignment vertical="center"/>
    </xf>
    <xf numFmtId="0" fontId="19" fillId="4" borderId="43" xfId="2" applyFont="1" applyFill="1" applyBorder="1" applyAlignment="1">
      <alignment horizontal="left" vertical="center" wrapText="1"/>
    </xf>
    <xf numFmtId="0" fontId="19" fillId="4" borderId="44" xfId="2" applyFont="1" applyFill="1" applyBorder="1" applyAlignment="1">
      <alignment horizontal="right" vertical="center" wrapText="1"/>
    </xf>
    <xf numFmtId="0" fontId="10" fillId="4" borderId="44" xfId="2" applyFont="1" applyFill="1" applyBorder="1" applyAlignment="1">
      <alignment vertical="center"/>
    </xf>
    <xf numFmtId="0" fontId="10" fillId="4" borderId="44" xfId="2" applyFont="1" applyFill="1" applyBorder="1"/>
    <xf numFmtId="0" fontId="10" fillId="4" borderId="45" xfId="2" applyFont="1" applyFill="1" applyBorder="1" applyAlignment="1">
      <alignment vertical="center"/>
    </xf>
    <xf numFmtId="0" fontId="10" fillId="0" borderId="21" xfId="2" applyFont="1" applyBorder="1" applyAlignment="1" applyProtection="1">
      <alignment horizontal="center"/>
      <protection locked="0"/>
    </xf>
    <xf numFmtId="15" fontId="17" fillId="0" borderId="13" xfId="2" applyNumberFormat="1" applyFont="1" applyBorder="1" applyAlignment="1" applyProtection="1">
      <alignment horizontal="center" vertical="center"/>
      <protection locked="0"/>
    </xf>
    <xf numFmtId="0" fontId="10" fillId="0" borderId="13" xfId="2" applyFont="1" applyBorder="1" applyAlignment="1" applyProtection="1">
      <alignment horizontal="center"/>
      <protection locked="0"/>
    </xf>
    <xf numFmtId="0" fontId="10" fillId="0" borderId="30" xfId="2" applyFont="1" applyBorder="1" applyAlignment="1" applyProtection="1">
      <alignment horizontal="center"/>
      <protection locked="0"/>
    </xf>
    <xf numFmtId="0" fontId="10" fillId="0" borderId="16" xfId="2" applyFont="1" applyBorder="1" applyAlignment="1" applyProtection="1">
      <alignment horizontal="center"/>
      <protection locked="0"/>
    </xf>
    <xf numFmtId="0" fontId="19" fillId="4" borderId="28" xfId="2" applyFont="1" applyFill="1" applyBorder="1" applyAlignment="1">
      <alignment horizontal="right" vertical="center" wrapText="1"/>
    </xf>
    <xf numFmtId="167" fontId="12" fillId="2" borderId="4" xfId="2" applyNumberFormat="1" applyFont="1" applyFill="1" applyBorder="1" applyAlignment="1" applyProtection="1">
      <alignment horizontal="center" vertical="center"/>
    </xf>
    <xf numFmtId="0" fontId="4" fillId="0" borderId="0" xfId="0" applyFont="1" applyAlignment="1" applyProtection="1"/>
    <xf numFmtId="12" fontId="11" fillId="0" borderId="46" xfId="0" applyNumberFormat="1" applyFont="1" applyFill="1" applyBorder="1" applyAlignment="1">
      <alignment vertical="center" wrapText="1"/>
    </xf>
    <xf numFmtId="49" fontId="11" fillId="0" borderId="44" xfId="2" applyNumberFormat="1" applyFont="1" applyBorder="1" applyAlignment="1">
      <alignment horizontal="center" vertical="center" wrapText="1"/>
    </xf>
    <xf numFmtId="12" fontId="11" fillId="0" borderId="47" xfId="0" applyNumberFormat="1" applyFont="1" applyFill="1" applyBorder="1" applyAlignment="1">
      <alignment horizontal="center" vertical="center" wrapText="1"/>
    </xf>
    <xf numFmtId="15" fontId="18" fillId="0" borderId="49" xfId="2" applyNumberFormat="1" applyFont="1" applyBorder="1" applyAlignment="1" applyProtection="1">
      <alignment horizontal="center" vertical="center" wrapText="1"/>
      <protection locked="0"/>
    </xf>
    <xf numFmtId="164" fontId="16" fillId="0" borderId="48" xfId="2" applyNumberFormat="1" applyFont="1" applyBorder="1" applyAlignment="1" applyProtection="1">
      <alignment horizontal="center" vertical="center" wrapText="1"/>
      <protection locked="0"/>
    </xf>
    <xf numFmtId="12" fontId="11" fillId="4" borderId="14" xfId="0" applyNumberFormat="1" applyFont="1" applyFill="1" applyBorder="1" applyAlignment="1">
      <alignment vertical="center"/>
    </xf>
    <xf numFmtId="49" fontId="11" fillId="4" borderId="18" xfId="2" applyNumberFormat="1" applyFont="1" applyFill="1" applyBorder="1" applyAlignment="1">
      <alignment horizontal="center" vertical="center" wrapText="1"/>
    </xf>
    <xf numFmtId="12" fontId="11" fillId="4" borderId="2" xfId="0" applyNumberFormat="1" applyFont="1" applyFill="1" applyBorder="1" applyAlignment="1">
      <alignment horizontal="center" vertical="center" wrapText="1"/>
    </xf>
    <xf numFmtId="167" fontId="11" fillId="4" borderId="14" xfId="2" applyNumberFormat="1" applyFont="1" applyFill="1" applyBorder="1" applyAlignment="1">
      <alignment horizontal="center" vertical="center" wrapText="1"/>
    </xf>
    <xf numFmtId="167" fontId="17" fillId="4" borderId="2" xfId="2" applyNumberFormat="1" applyFont="1" applyFill="1" applyBorder="1" applyAlignment="1">
      <alignment horizontal="center" vertical="center" wrapText="1"/>
    </xf>
    <xf numFmtId="167" fontId="11" fillId="4" borderId="13" xfId="2" applyNumberFormat="1" applyFont="1" applyFill="1" applyBorder="1" applyAlignment="1">
      <alignment horizontal="center" vertical="center" wrapText="1"/>
    </xf>
    <xf numFmtId="15" fontId="18" fillId="4" borderId="21" xfId="2" applyNumberFormat="1" applyFont="1" applyFill="1" applyBorder="1" applyAlignment="1" applyProtection="1">
      <alignment horizontal="center" vertical="center" wrapText="1"/>
      <protection locked="0"/>
    </xf>
    <xf numFmtId="164" fontId="16" fillId="4" borderId="13" xfId="2" applyNumberFormat="1" applyFont="1" applyFill="1" applyBorder="1" applyAlignment="1" applyProtection="1">
      <alignment horizontal="center" vertical="center" wrapText="1"/>
      <protection locked="0"/>
    </xf>
    <xf numFmtId="1" fontId="5" fillId="0" borderId="0" xfId="0" applyNumberFormat="1" applyFont="1"/>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12" fontId="11" fillId="0" borderId="50" xfId="0" applyNumberFormat="1" applyFont="1" applyFill="1" applyBorder="1" applyAlignment="1">
      <alignment vertical="center" wrapText="1"/>
    </xf>
    <xf numFmtId="12" fontId="11" fillId="0" borderId="2" xfId="0" applyNumberFormat="1" applyFont="1" applyFill="1" applyBorder="1" applyAlignment="1">
      <alignment vertical="center" wrapText="1"/>
    </xf>
    <xf numFmtId="12" fontId="11" fillId="0" borderId="29" xfId="0" applyNumberFormat="1" applyFont="1" applyFill="1" applyBorder="1" applyAlignment="1">
      <alignment horizontal="center" vertical="center" wrapText="1"/>
    </xf>
    <xf numFmtId="12" fontId="11" fillId="0" borderId="15" xfId="0" applyNumberFormat="1" applyFont="1" applyFill="1" applyBorder="1" applyAlignment="1">
      <alignment vertical="center" wrapText="1"/>
    </xf>
    <xf numFmtId="15" fontId="18" fillId="0" borderId="30" xfId="2" applyNumberFormat="1" applyFont="1" applyBorder="1" applyAlignment="1" applyProtection="1">
      <alignment horizontal="center" vertical="center" wrapText="1"/>
      <protection locked="0"/>
    </xf>
    <xf numFmtId="164" fontId="16" fillId="0" borderId="16" xfId="2" applyNumberFormat="1" applyFont="1" applyBorder="1" applyAlignment="1" applyProtection="1">
      <alignment horizontal="center" vertical="center" wrapText="1"/>
      <protection locked="0"/>
    </xf>
    <xf numFmtId="164" fontId="12" fillId="3" borderId="5" xfId="2" applyNumberFormat="1" applyFont="1" applyFill="1" applyBorder="1" applyAlignment="1" applyProtection="1">
      <alignment horizontal="center" vertical="center"/>
      <protection locked="0"/>
    </xf>
    <xf numFmtId="164" fontId="10" fillId="3" borderId="7" xfId="2" applyNumberFormat="1" applyFont="1" applyFill="1" applyBorder="1" applyAlignment="1" applyProtection="1">
      <alignment horizontal="center" vertical="center"/>
      <protection locked="0"/>
    </xf>
    <xf numFmtId="164" fontId="10" fillId="3" borderId="6" xfId="2" applyNumberFormat="1" applyFont="1" applyFill="1" applyBorder="1" applyAlignment="1" applyProtection="1">
      <alignment horizontal="center" vertical="center"/>
      <protection locked="0"/>
    </xf>
    <xf numFmtId="0" fontId="19" fillId="4" borderId="25" xfId="2" applyFont="1" applyFill="1" applyBorder="1" applyAlignment="1">
      <alignment horizontal="right" vertical="center" wrapText="1"/>
    </xf>
    <xf numFmtId="0" fontId="19" fillId="4" borderId="26" xfId="2" applyFont="1" applyFill="1" applyBorder="1" applyAlignment="1">
      <alignment horizontal="right" vertical="center" wrapText="1"/>
    </xf>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0" fontId="22" fillId="0" borderId="0" xfId="0" applyFont="1" applyAlignment="1" applyProtection="1">
      <alignment horizontal="left" wrapText="1"/>
    </xf>
    <xf numFmtId="0" fontId="3" fillId="0" borderId="0" xfId="0" applyFont="1" applyAlignment="1" applyProtection="1">
      <alignment horizontal="left" wrapText="1"/>
    </xf>
    <xf numFmtId="0" fontId="32" fillId="0" borderId="0" xfId="0" applyFont="1" applyAlignment="1" applyProtection="1">
      <alignment horizontal="center" vertical="center" wrapText="1"/>
    </xf>
    <xf numFmtId="167" fontId="4" fillId="5" borderId="5" xfId="0" applyNumberFormat="1" applyFont="1" applyFill="1" applyBorder="1" applyAlignment="1" applyProtection="1">
      <alignment horizontal="center" vertical="center"/>
    </xf>
    <xf numFmtId="167" fontId="4" fillId="5" borderId="6" xfId="0" applyNumberFormat="1" applyFont="1" applyFill="1" applyBorder="1" applyAlignment="1" applyProtection="1">
      <alignment horizontal="center" vertical="center"/>
    </xf>
    <xf numFmtId="167" fontId="26" fillId="2" borderId="5" xfId="0" applyNumberFormat="1" applyFont="1" applyFill="1" applyBorder="1" applyAlignment="1" applyProtection="1">
      <alignment horizontal="center" vertical="center"/>
    </xf>
    <xf numFmtId="167" fontId="26" fillId="2" borderId="6" xfId="0" applyNumberFormat="1" applyFont="1" applyFill="1" applyBorder="1" applyAlignment="1" applyProtection="1">
      <alignment horizontal="center" vertical="center"/>
    </xf>
    <xf numFmtId="167" fontId="4" fillId="5" borderId="5" xfId="0" applyNumberFormat="1" applyFont="1" applyFill="1" applyBorder="1" applyAlignment="1" applyProtection="1">
      <alignment horizontal="center" vertical="center" wrapText="1"/>
    </xf>
    <xf numFmtId="167" fontId="4" fillId="5" borderId="6" xfId="0" applyNumberFormat="1" applyFont="1" applyFill="1" applyBorder="1" applyAlignment="1" applyProtection="1">
      <alignment horizontal="center" vertical="center" wrapText="1"/>
    </xf>
    <xf numFmtId="165" fontId="11" fillId="0" borderId="9" xfId="2" applyNumberFormat="1" applyFont="1" applyBorder="1" applyAlignment="1">
      <alignment horizontal="center" vertical="center" wrapText="1"/>
    </xf>
    <xf numFmtId="165" fontId="11" fillId="0" borderId="37" xfId="2" applyNumberFormat="1" applyFont="1" applyBorder="1" applyAlignment="1">
      <alignment horizontal="center" vertical="center" wrapText="1"/>
    </xf>
    <xf numFmtId="165" fontId="11" fillId="0" borderId="31" xfId="2" applyNumberFormat="1" applyFont="1" applyBorder="1" applyAlignment="1">
      <alignment horizontal="center" vertical="center" wrapText="1"/>
    </xf>
    <xf numFmtId="165" fontId="11" fillId="0" borderId="36" xfId="2" applyNumberFormat="1" applyFont="1" applyBorder="1" applyAlignment="1">
      <alignment horizontal="center" vertical="center" wrapText="1"/>
    </xf>
    <xf numFmtId="0" fontId="17" fillId="0" borderId="10" xfId="2" applyFont="1" applyBorder="1" applyAlignment="1">
      <alignment horizontal="center" wrapText="1"/>
    </xf>
    <xf numFmtId="0" fontId="17" fillId="0" borderId="40" xfId="2" applyFont="1" applyBorder="1" applyAlignment="1">
      <alignment horizontal="center" wrapText="1"/>
    </xf>
    <xf numFmtId="165" fontId="11" fillId="0" borderId="38" xfId="2" applyNumberFormat="1" applyFont="1" applyBorder="1" applyAlignment="1">
      <alignment horizontal="center" vertical="center" wrapText="1"/>
    </xf>
    <xf numFmtId="165" fontId="11" fillId="0" borderId="39" xfId="2" applyNumberFormat="1" applyFont="1" applyBorder="1" applyAlignment="1">
      <alignment horizontal="center" vertic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2" fillId="0" borderId="0" xfId="2" applyFont="1" applyAlignment="1">
      <alignment horizontal="left"/>
    </xf>
    <xf numFmtId="0" fontId="10" fillId="0" borderId="0" xfId="2" applyFont="1" applyAlignment="1">
      <alignment horizontal="left" vertical="top" wrapText="1"/>
    </xf>
    <xf numFmtId="164" fontId="12" fillId="3" borderId="6" xfId="2" applyNumberFormat="1" applyFont="1" applyFill="1" applyBorder="1" applyAlignment="1" applyProtection="1">
      <alignment horizontal="center" vertical="center"/>
      <protection locked="0"/>
    </xf>
    <xf numFmtId="167" fontId="11" fillId="2" borderId="51" xfId="2" applyNumberFormat="1" applyFont="1" applyFill="1" applyBorder="1" applyAlignment="1">
      <alignment horizontal="center" vertical="center" wrapText="1"/>
    </xf>
    <xf numFmtId="167" fontId="11" fillId="2" borderId="15" xfId="2" applyNumberFormat="1" applyFont="1" applyFill="1" applyBorder="1" applyAlignment="1">
      <alignment horizontal="center" vertical="center" wrapText="1"/>
    </xf>
    <xf numFmtId="167" fontId="17" fillId="2" borderId="29" xfId="2" applyNumberFormat="1" applyFont="1" applyFill="1" applyBorder="1" applyAlignment="1">
      <alignment horizontal="center" vertical="center" wrapText="1"/>
    </xf>
    <xf numFmtId="167" fontId="11" fillId="2" borderId="16" xfId="2" applyNumberFormat="1" applyFont="1" applyFill="1" applyBorder="1" applyAlignment="1">
      <alignment horizontal="center" vertical="center" wrapText="1"/>
    </xf>
    <xf numFmtId="167" fontId="17" fillId="2" borderId="9" xfId="2" applyNumberFormat="1" applyFont="1" applyFill="1" applyBorder="1" applyAlignment="1">
      <alignment horizontal="center" vertical="center" wrapText="1"/>
    </xf>
    <xf numFmtId="167" fontId="17" fillId="4" borderId="9" xfId="2" applyNumberFormat="1" applyFont="1" applyFill="1" applyBorder="1" applyAlignment="1">
      <alignment horizontal="center" vertical="center" wrapText="1"/>
    </xf>
    <xf numFmtId="49" fontId="11" fillId="0" borderId="2" xfId="2" applyNumberFormat="1" applyFont="1" applyBorder="1" applyAlignment="1">
      <alignment horizontal="center" vertical="center" wrapText="1"/>
    </xf>
    <xf numFmtId="49" fontId="11" fillId="0" borderId="52" xfId="2" applyNumberFormat="1" applyFont="1" applyBorder="1" applyAlignment="1">
      <alignment horizontal="center" vertical="center" wrapText="1"/>
    </xf>
    <xf numFmtId="49" fontId="11" fillId="0" borderId="0" xfId="2" applyNumberFormat="1" applyFont="1" applyBorder="1" applyAlignment="1">
      <alignment horizontal="center" vertical="center" wrapText="1"/>
    </xf>
    <xf numFmtId="49" fontId="11" fillId="0" borderId="19" xfId="2" applyNumberFormat="1" applyFont="1" applyBorder="1" applyAlignment="1">
      <alignment horizontal="center" vertical="center" wrapText="1"/>
    </xf>
    <xf numFmtId="164" fontId="16" fillId="4" borderId="9" xfId="2" applyNumberFormat="1" applyFont="1" applyFill="1" applyBorder="1" applyAlignment="1" applyProtection="1">
      <alignment horizontal="center" vertical="center" wrapText="1"/>
      <protection locked="0"/>
    </xf>
    <xf numFmtId="167" fontId="17" fillId="4" borderId="13" xfId="2" applyNumberFormat="1" applyFont="1" applyFill="1" applyBorder="1" applyAlignment="1">
      <alignment horizontal="center" vertical="center" wrapText="1"/>
    </xf>
    <xf numFmtId="167" fontId="11" fillId="2" borderId="46" xfId="2" applyNumberFormat="1" applyFont="1" applyFill="1" applyBorder="1" applyAlignment="1">
      <alignment horizontal="center" vertical="center" wrapText="1"/>
    </xf>
    <xf numFmtId="167" fontId="17" fillId="2" borderId="53" xfId="2" applyNumberFormat="1" applyFont="1" applyFill="1" applyBorder="1" applyAlignment="1">
      <alignment horizontal="center" vertical="center" wrapText="1"/>
    </xf>
    <xf numFmtId="167" fontId="11" fillId="2" borderId="48" xfId="2" applyNumberFormat="1"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39">
    <dxf>
      <font>
        <strike/>
        <color rgb="FF9C0006"/>
      </font>
      <fill>
        <patternFill>
          <bgColor rgb="FFFFC7CE"/>
        </patternFill>
      </fill>
    </dxf>
    <dxf>
      <font>
        <strike/>
        <color rgb="FFC00000"/>
      </font>
      <fill>
        <patternFill>
          <bgColor theme="4" tint="0.79998168889431442"/>
        </patternFill>
      </fill>
    </dxf>
    <dxf>
      <font>
        <strike/>
        <color rgb="FFC00000"/>
      </font>
      <fill>
        <patternFill patternType="solid">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FF"/>
      <color rgb="FFBEF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0</xdr:col>
      <xdr:colOff>144146</xdr:colOff>
      <xdr:row>41</xdr:row>
      <xdr:rowOff>123189</xdr:rowOff>
    </xdr:from>
    <xdr:to>
      <xdr:col>8</xdr:col>
      <xdr:colOff>41910</xdr:colOff>
      <xdr:row>55</xdr:row>
      <xdr:rowOff>151765</xdr:rowOff>
    </xdr:to>
    <xdr:sp macro="" textlink="">
      <xdr:nvSpPr>
        <xdr:cNvPr id="2" name="Text Box 1">
          <a:extLst>
            <a:ext uri="{FF2B5EF4-FFF2-40B4-BE49-F238E27FC236}">
              <a16:creationId xmlns:a16="http://schemas.microsoft.com/office/drawing/2014/main" id="{5A567164-9BA1-4E4D-B378-7EA2E4C870C6}"/>
            </a:ext>
          </a:extLst>
        </xdr:cNvPr>
        <xdr:cNvSpPr txBox="1">
          <a:spLocks noChangeArrowheads="1"/>
        </xdr:cNvSpPr>
      </xdr:nvSpPr>
      <xdr:spPr bwMode="auto">
        <a:xfrm>
          <a:off x="144146" y="7533639"/>
          <a:ext cx="8355964" cy="2295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67946</xdr:colOff>
      <xdr:row>32</xdr:row>
      <xdr:rowOff>46989</xdr:rowOff>
    </xdr:from>
    <xdr:to>
      <xdr:col>7</xdr:col>
      <xdr:colOff>1127760</xdr:colOff>
      <xdr:row>43</xdr:row>
      <xdr:rowOff>132715</xdr:rowOff>
    </xdr:to>
    <xdr:sp macro="" textlink="">
      <xdr:nvSpPr>
        <xdr:cNvPr id="2" name="Text Box 1">
          <a:extLst>
            <a:ext uri="{FF2B5EF4-FFF2-40B4-BE49-F238E27FC236}">
              <a16:creationId xmlns:a16="http://schemas.microsoft.com/office/drawing/2014/main" id="{034CD9C7-E922-49B7-B891-F51A1CEF3062}"/>
            </a:ext>
          </a:extLst>
        </xdr:cNvPr>
        <xdr:cNvSpPr txBox="1">
          <a:spLocks noChangeArrowheads="1"/>
        </xdr:cNvSpPr>
      </xdr:nvSpPr>
      <xdr:spPr bwMode="auto">
        <a:xfrm>
          <a:off x="67946" y="68478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67946</xdr:colOff>
      <xdr:row>31</xdr:row>
      <xdr:rowOff>46989</xdr:rowOff>
    </xdr:from>
    <xdr:to>
      <xdr:col>7</xdr:col>
      <xdr:colOff>1127760</xdr:colOff>
      <xdr:row>42</xdr:row>
      <xdr:rowOff>132715</xdr:rowOff>
    </xdr:to>
    <xdr:sp macro="" textlink="">
      <xdr:nvSpPr>
        <xdr:cNvPr id="2" name="Text Box 1">
          <a:extLst>
            <a:ext uri="{FF2B5EF4-FFF2-40B4-BE49-F238E27FC236}">
              <a16:creationId xmlns:a16="http://schemas.microsoft.com/office/drawing/2014/main" id="{B406E4F0-67DA-4E61-B527-82270FC13A2C}"/>
            </a:ext>
          </a:extLst>
        </xdr:cNvPr>
        <xdr:cNvSpPr txBox="1">
          <a:spLocks noChangeArrowheads="1"/>
        </xdr:cNvSpPr>
      </xdr:nvSpPr>
      <xdr:spPr bwMode="auto">
        <a:xfrm>
          <a:off x="67946" y="68478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67946</xdr:colOff>
      <xdr:row>30</xdr:row>
      <xdr:rowOff>46989</xdr:rowOff>
    </xdr:from>
    <xdr:to>
      <xdr:col>7</xdr:col>
      <xdr:colOff>1127760</xdr:colOff>
      <xdr:row>41</xdr:row>
      <xdr:rowOff>132715</xdr:rowOff>
    </xdr:to>
    <xdr:sp macro="" textlink="">
      <xdr:nvSpPr>
        <xdr:cNvPr id="2" name="Text Box 1">
          <a:extLst>
            <a:ext uri="{FF2B5EF4-FFF2-40B4-BE49-F238E27FC236}">
              <a16:creationId xmlns:a16="http://schemas.microsoft.com/office/drawing/2014/main" id="{F3E22BB5-E773-4E9B-B197-2C8EC2379550}"/>
            </a:ext>
          </a:extLst>
        </xdr:cNvPr>
        <xdr:cNvSpPr txBox="1">
          <a:spLocks noChangeArrowheads="1"/>
        </xdr:cNvSpPr>
      </xdr:nvSpPr>
      <xdr:spPr bwMode="auto">
        <a:xfrm>
          <a:off x="67946" y="68478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67946</xdr:colOff>
      <xdr:row>29</xdr:row>
      <xdr:rowOff>46989</xdr:rowOff>
    </xdr:from>
    <xdr:to>
      <xdr:col>7</xdr:col>
      <xdr:colOff>1127760</xdr:colOff>
      <xdr:row>40</xdr:row>
      <xdr:rowOff>132715</xdr:rowOff>
    </xdr:to>
    <xdr:sp macro="" textlink="">
      <xdr:nvSpPr>
        <xdr:cNvPr id="2" name="Text Box 1">
          <a:extLst>
            <a:ext uri="{FF2B5EF4-FFF2-40B4-BE49-F238E27FC236}">
              <a16:creationId xmlns:a16="http://schemas.microsoft.com/office/drawing/2014/main" id="{E24A2E7E-93FD-4B0A-B08C-7931D6ACB5C1}"/>
            </a:ext>
          </a:extLst>
        </xdr:cNvPr>
        <xdr:cNvSpPr txBox="1">
          <a:spLocks noChangeArrowheads="1"/>
        </xdr:cNvSpPr>
      </xdr:nvSpPr>
      <xdr:spPr bwMode="auto">
        <a:xfrm>
          <a:off x="67946" y="68478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67946</xdr:colOff>
      <xdr:row>28</xdr:row>
      <xdr:rowOff>46989</xdr:rowOff>
    </xdr:from>
    <xdr:to>
      <xdr:col>7</xdr:col>
      <xdr:colOff>1127760</xdr:colOff>
      <xdr:row>39</xdr:row>
      <xdr:rowOff>132715</xdr:rowOff>
    </xdr:to>
    <xdr:sp macro="" textlink="">
      <xdr:nvSpPr>
        <xdr:cNvPr id="2" name="Text Box 1">
          <a:extLst>
            <a:ext uri="{FF2B5EF4-FFF2-40B4-BE49-F238E27FC236}">
              <a16:creationId xmlns:a16="http://schemas.microsoft.com/office/drawing/2014/main" id="{01097611-7009-4AA4-A1E6-0E76E5B54F36}"/>
            </a:ext>
          </a:extLst>
        </xdr:cNvPr>
        <xdr:cNvSpPr txBox="1">
          <a:spLocks noChangeArrowheads="1"/>
        </xdr:cNvSpPr>
      </xdr:nvSpPr>
      <xdr:spPr bwMode="auto">
        <a:xfrm>
          <a:off x="67946" y="65430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67946</xdr:colOff>
      <xdr:row>27</xdr:row>
      <xdr:rowOff>46989</xdr:rowOff>
    </xdr:from>
    <xdr:to>
      <xdr:col>7</xdr:col>
      <xdr:colOff>1127760</xdr:colOff>
      <xdr:row>38</xdr:row>
      <xdr:rowOff>132715</xdr:rowOff>
    </xdr:to>
    <xdr:sp macro="" textlink="">
      <xdr:nvSpPr>
        <xdr:cNvPr id="2" name="Text Box 1">
          <a:extLst>
            <a:ext uri="{FF2B5EF4-FFF2-40B4-BE49-F238E27FC236}">
              <a16:creationId xmlns:a16="http://schemas.microsoft.com/office/drawing/2014/main" id="{542F3FDC-5C4F-438C-BD0A-CF6A8A3BD0AE}"/>
            </a:ext>
          </a:extLst>
        </xdr:cNvPr>
        <xdr:cNvSpPr txBox="1">
          <a:spLocks noChangeArrowheads="1"/>
        </xdr:cNvSpPr>
      </xdr:nvSpPr>
      <xdr:spPr bwMode="auto">
        <a:xfrm>
          <a:off x="67946" y="65430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67946</xdr:colOff>
      <xdr:row>26</xdr:row>
      <xdr:rowOff>46989</xdr:rowOff>
    </xdr:from>
    <xdr:to>
      <xdr:col>7</xdr:col>
      <xdr:colOff>1127760</xdr:colOff>
      <xdr:row>37</xdr:row>
      <xdr:rowOff>132715</xdr:rowOff>
    </xdr:to>
    <xdr:sp macro="" textlink="">
      <xdr:nvSpPr>
        <xdr:cNvPr id="2" name="Text Box 1">
          <a:extLst>
            <a:ext uri="{FF2B5EF4-FFF2-40B4-BE49-F238E27FC236}">
              <a16:creationId xmlns:a16="http://schemas.microsoft.com/office/drawing/2014/main" id="{04AB6985-A339-4744-9E5E-EC1BDA5E9A59}"/>
            </a:ext>
          </a:extLst>
        </xdr:cNvPr>
        <xdr:cNvSpPr txBox="1">
          <a:spLocks noChangeArrowheads="1"/>
        </xdr:cNvSpPr>
      </xdr:nvSpPr>
      <xdr:spPr bwMode="auto">
        <a:xfrm>
          <a:off x="67946" y="65430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67946</xdr:colOff>
      <xdr:row>25</xdr:row>
      <xdr:rowOff>46989</xdr:rowOff>
    </xdr:from>
    <xdr:to>
      <xdr:col>7</xdr:col>
      <xdr:colOff>1127760</xdr:colOff>
      <xdr:row>36</xdr:row>
      <xdr:rowOff>132715</xdr:rowOff>
    </xdr:to>
    <xdr:sp macro="" textlink="">
      <xdr:nvSpPr>
        <xdr:cNvPr id="2" name="Text Box 1">
          <a:extLst>
            <a:ext uri="{FF2B5EF4-FFF2-40B4-BE49-F238E27FC236}">
              <a16:creationId xmlns:a16="http://schemas.microsoft.com/office/drawing/2014/main" id="{009D4450-0062-4E7E-9142-51D0BC060740}"/>
            </a:ext>
          </a:extLst>
        </xdr:cNvPr>
        <xdr:cNvSpPr txBox="1">
          <a:spLocks noChangeArrowheads="1"/>
        </xdr:cNvSpPr>
      </xdr:nvSpPr>
      <xdr:spPr bwMode="auto">
        <a:xfrm>
          <a:off x="67946" y="65430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67946</xdr:colOff>
      <xdr:row>24</xdr:row>
      <xdr:rowOff>46989</xdr:rowOff>
    </xdr:from>
    <xdr:to>
      <xdr:col>7</xdr:col>
      <xdr:colOff>1127760</xdr:colOff>
      <xdr:row>35</xdr:row>
      <xdr:rowOff>132715</xdr:rowOff>
    </xdr:to>
    <xdr:sp macro="" textlink="">
      <xdr:nvSpPr>
        <xdr:cNvPr id="2" name="Text Box 1">
          <a:extLst>
            <a:ext uri="{FF2B5EF4-FFF2-40B4-BE49-F238E27FC236}">
              <a16:creationId xmlns:a16="http://schemas.microsoft.com/office/drawing/2014/main" id="{EEEB049F-6832-42CC-A21D-AF6FC732C3E5}"/>
            </a:ext>
          </a:extLst>
        </xdr:cNvPr>
        <xdr:cNvSpPr txBox="1">
          <a:spLocks noChangeArrowheads="1"/>
        </xdr:cNvSpPr>
      </xdr:nvSpPr>
      <xdr:spPr bwMode="auto">
        <a:xfrm>
          <a:off x="67946" y="62382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72391</xdr:colOff>
      <xdr:row>12</xdr:row>
      <xdr:rowOff>91441</xdr:rowOff>
    </xdr:from>
    <xdr:to>
      <xdr:col>8</xdr:col>
      <xdr:colOff>1596391</xdr:colOff>
      <xdr:row>26</xdr:row>
      <xdr:rowOff>85725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72391" y="4091941"/>
          <a:ext cx="7642860" cy="223456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050" b="1" i="0" u="none" strike="noStrike" baseline="0">
              <a:solidFill>
                <a:sysClr val="windowText" lastClr="000000"/>
              </a:solidFill>
              <a:latin typeface="Arial" pitchFamily="34" charset="0"/>
              <a:cs typeface="Arial" pitchFamily="34" charset="0"/>
            </a:rPr>
            <a:t>Instructions:</a:t>
          </a:r>
        </a:p>
        <a:p>
          <a:pPr algn="l" rtl="0">
            <a:defRPr sz="1000"/>
          </a:pPr>
          <a:endParaRPr lang="en-US" sz="1050" b="0" i="0" u="none" strike="noStrike" baseline="0">
            <a:solidFill>
              <a:sysClr val="windowText" lastClr="000000"/>
            </a:solidFill>
            <a:latin typeface="Arial" pitchFamily="34" charset="0"/>
            <a:cs typeface="Arial" pitchFamily="34" charset="0"/>
          </a:endParaRPr>
        </a:p>
        <a:p>
          <a:pPr algn="l" rtl="0">
            <a:defRPr sz="1000"/>
          </a:pPr>
          <a:r>
            <a:rPr lang="en-US" sz="1050" b="0" i="0" u="none" strike="noStrike" baseline="0">
              <a:solidFill>
                <a:sysClr val="windowText" lastClr="000000"/>
              </a:solidFill>
              <a:latin typeface="Arial" pitchFamily="34" charset="0"/>
              <a:cs typeface="Arial" pitchFamily="34" charset="0"/>
            </a:rPr>
            <a:t>1. Complete the participant's Screening Visit Date by entering mm/dd/yy. This will generate the last day that the participant can enroll based on the 35-day screening window.</a:t>
          </a:r>
        </a:p>
        <a:p>
          <a:pPr algn="l" rtl="0">
            <a:defRPr sz="1000"/>
          </a:pPr>
          <a:endParaRPr lang="en-US" sz="1050" b="0" i="0" u="none" strike="noStrike" baseline="0">
            <a:solidFill>
              <a:schemeClr val="accent5"/>
            </a:solidFill>
            <a:latin typeface="Arial" pitchFamily="34" charset="0"/>
            <a:cs typeface="Arial" pitchFamily="34" charset="0"/>
          </a:endParaRPr>
        </a:p>
        <a:p>
          <a:pPr algn="l" rtl="0">
            <a:defRPr sz="1000"/>
          </a:pPr>
          <a:r>
            <a:rPr lang="en-US" sz="1050" b="0" i="0" baseline="0">
              <a:solidFill>
                <a:sysClr val="windowText" lastClr="000000"/>
              </a:solidFill>
              <a:effectLst/>
              <a:latin typeface="Arial" panose="020B0604020202020204" pitchFamily="34" charset="0"/>
              <a:ea typeface="+mn-ea"/>
              <a:cs typeface="Arial" panose="020B0604020202020204" pitchFamily="34" charset="0"/>
            </a:rPr>
            <a:t>2.  Enter the participant's estimated gestational age at screening. This will generate the first day the participant can enroll (i.e., the date she will be 12 0/7 weeks GA) and the last day the participant can enroll (i.e., the date she will be 29 6/7 weeks GA) based on her GA at screening.</a:t>
          </a:r>
        </a:p>
        <a:p>
          <a:pPr algn="l" rtl="0">
            <a:defRPr sz="1000"/>
          </a:pPr>
          <a:endParaRPr lang="en-US" sz="105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en-US" sz="1050" b="0" i="0" baseline="0">
              <a:solidFill>
                <a:sysClr val="windowText" lastClr="000000"/>
              </a:solidFill>
              <a:effectLst/>
              <a:latin typeface="Arial" panose="020B0604020202020204" pitchFamily="34" charset="0"/>
              <a:ea typeface="+mn-ea"/>
              <a:cs typeface="Arial" panose="020B0604020202020204" pitchFamily="34" charset="0"/>
            </a:rPr>
            <a:t>3. Once both the Screening Date and GA at Screening are completed, the Last Day to Enroll field will auto-populate with the last date to enroll based on both Screening Date and GA at Screening. </a:t>
          </a:r>
        </a:p>
        <a:p>
          <a:pPr algn="l" rtl="0">
            <a:defRPr sz="1000"/>
          </a:pPr>
          <a:endParaRPr lang="en-US" sz="1050" b="0" i="0" u="none" strike="noStrike" baseline="0">
            <a:solidFill>
              <a:srgbClr val="000000"/>
            </a:solidFill>
            <a:latin typeface="Arial" pitchFamily="34" charset="0"/>
            <a:cs typeface="Arial" pitchFamily="34" charset="0"/>
          </a:endParaRPr>
        </a:p>
        <a:p>
          <a:pPr algn="l" rtl="0">
            <a:defRPr sz="1000"/>
          </a:pPr>
          <a:r>
            <a:rPr lang="en-US" sz="1050" b="0" i="0" u="none" strike="noStrike" baseline="0">
              <a:solidFill>
                <a:srgbClr val="000000"/>
              </a:solidFill>
              <a:latin typeface="Arial" pitchFamily="34" charset="0"/>
              <a:cs typeface="Arial" pitchFamily="34" charset="0"/>
            </a:rPr>
            <a:t>4. If the participant is unable to enroll with the screening window based on her estimated GA, red text will appear to indicate that enrollment in this cohort is not possible. A second screening attempt may be considered.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67946</xdr:colOff>
      <xdr:row>41</xdr:row>
      <xdr:rowOff>46989</xdr:rowOff>
    </xdr:from>
    <xdr:to>
      <xdr:col>7</xdr:col>
      <xdr:colOff>1127760</xdr:colOff>
      <xdr:row>52</xdr:row>
      <xdr:rowOff>132715</xdr:rowOff>
    </xdr:to>
    <xdr:sp macro="" textlink="">
      <xdr:nvSpPr>
        <xdr:cNvPr id="2" name="Text Box 1">
          <a:extLst>
            <a:ext uri="{FF2B5EF4-FFF2-40B4-BE49-F238E27FC236}">
              <a16:creationId xmlns:a16="http://schemas.microsoft.com/office/drawing/2014/main" id="{A00C631D-2680-49A9-8031-B97DEAE7D830}"/>
            </a:ext>
          </a:extLst>
        </xdr:cNvPr>
        <xdr:cNvSpPr txBox="1">
          <a:spLocks noChangeArrowheads="1"/>
        </xdr:cNvSpPr>
      </xdr:nvSpPr>
      <xdr:spPr bwMode="auto">
        <a:xfrm>
          <a:off x="67946" y="62382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30480</xdr:colOff>
      <xdr:row>22</xdr:row>
      <xdr:rowOff>133349</xdr:rowOff>
    </xdr:from>
    <xdr:to>
      <xdr:col>7</xdr:col>
      <xdr:colOff>948690</xdr:colOff>
      <xdr:row>31</xdr:row>
      <xdr:rowOff>110490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30480" y="5002529"/>
          <a:ext cx="7951470" cy="141732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100" b="1" i="0" u="none" strike="noStrike" baseline="0">
              <a:solidFill>
                <a:srgbClr val="000000"/>
              </a:solidFill>
              <a:latin typeface="+mn-lt"/>
              <a:cs typeface="Arial"/>
            </a:rPr>
            <a:t>Instructions:</a:t>
          </a:r>
          <a:endParaRPr lang="en-US" sz="1100" b="0" i="0" u="none" strike="noStrike" baseline="0">
            <a:solidFill>
              <a:sysClr val="windowText" lastClr="000000"/>
            </a:solidFill>
            <a:latin typeface="+mn-lt"/>
            <a:cs typeface="Arial"/>
          </a:endParaRPr>
        </a:p>
        <a:p>
          <a:pPr rtl="0" eaLnBrk="1" fontAlgn="auto" latinLnBrk="0" hangingPunct="1"/>
          <a:r>
            <a:rPr lang="en-US" sz="1100" b="0" i="0" baseline="0">
              <a:effectLst/>
              <a:latin typeface="+mn-lt"/>
              <a:ea typeface="+mn-ea"/>
              <a:cs typeface="+mn-cs"/>
            </a:rPr>
            <a:t>1. After the pregnancy outcome occurs, enter the mother's PTID, Staff Initials, and Pregnancy Outcome date. This will generate the target days and visit windows for hte required </a:t>
          </a:r>
          <a:r>
            <a:rPr lang="en-US" sz="1100" b="1" i="0" baseline="0">
              <a:effectLst/>
              <a:latin typeface="+mn-lt"/>
              <a:ea typeface="+mn-ea"/>
              <a:cs typeface="+mn-cs"/>
            </a:rPr>
            <a:t>post-pregnancy outcome</a:t>
          </a:r>
          <a:r>
            <a:rPr lang="en-US" sz="1100" b="0" i="0" baseline="0">
              <a:effectLst/>
              <a:latin typeface="+mn-lt"/>
              <a:ea typeface="+mn-ea"/>
              <a:cs typeface="+mn-cs"/>
            </a:rPr>
            <a:t> follow-up visits/phone contacts for the mother and infant.</a:t>
          </a:r>
        </a:p>
        <a:p>
          <a:pPr rtl="0" eaLnBrk="1" fontAlgn="auto" latinLnBrk="0" hangingPunct="1"/>
          <a:r>
            <a:rPr lang="en-US" sz="1100" b="0" i="0" baseline="0">
              <a:effectLst/>
              <a:latin typeface="+mn-lt"/>
              <a:ea typeface="+mn-ea"/>
              <a:cs typeface="+mn-cs"/>
            </a:rPr>
            <a:t>2. If the infant enrolls, enter the infant PTID and Staff Initials. The target days and visit windows are already populated based on the Pregnancy Outcome date. If the infant does not enroll, enter "not enrolled" in the PTID space.</a:t>
          </a: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3. Print the calendar and place in the participant's study notebook.</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mn-cs"/>
            </a:rPr>
            <a:t>Note: Hand-write in the scheduled visit date and actual visit dates as they occur in the columns provided. In cases of split visits</a:t>
          </a:r>
          <a:r>
            <a:rPr lang="en-US" sz="1100" b="1" i="0" baseline="0">
              <a:effectLst/>
              <a:latin typeface="+mn-lt"/>
              <a:ea typeface="+mn-ea"/>
              <a:cs typeface="+mn-cs"/>
            </a:rPr>
            <a:t>, </a:t>
          </a:r>
          <a:r>
            <a:rPr lang="en-US" sz="1100" b="0" i="0" baseline="0">
              <a:effectLst/>
              <a:latin typeface="+mn-lt"/>
              <a:ea typeface="+mn-ea"/>
              <a:cs typeface="+mn-cs"/>
            </a:rPr>
            <a:t>record the first date of the visit. If the infant does not enroll, enter "n/a".</a:t>
          </a:r>
          <a:endParaRPr lang="en-US" sz="1100">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xdr:colOff>
      <xdr:row>14</xdr:row>
      <xdr:rowOff>1</xdr:rowOff>
    </xdr:from>
    <xdr:to>
      <xdr:col>5</xdr:col>
      <xdr:colOff>982981</xdr:colOff>
      <xdr:row>24</xdr:row>
      <xdr:rowOff>5716</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 y="4168141"/>
          <a:ext cx="7559040" cy="160591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When a participant has a positive HIV Confirmatory Test result, enter the PTID, Staff Initials, and date the HIV Confirmatory sample was drawn. This will generate the target days and visit windows for the quarterly seroconverter visits.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67946</xdr:colOff>
      <xdr:row>39</xdr:row>
      <xdr:rowOff>46989</xdr:rowOff>
    </xdr:from>
    <xdr:to>
      <xdr:col>7</xdr:col>
      <xdr:colOff>1127760</xdr:colOff>
      <xdr:row>50</xdr:row>
      <xdr:rowOff>132715</xdr:rowOff>
    </xdr:to>
    <xdr:sp macro="" textlink="">
      <xdr:nvSpPr>
        <xdr:cNvPr id="2" name="Text Box 1">
          <a:extLst>
            <a:ext uri="{FF2B5EF4-FFF2-40B4-BE49-F238E27FC236}">
              <a16:creationId xmlns:a16="http://schemas.microsoft.com/office/drawing/2014/main" id="{DF7A02A9-4C39-4A0D-8501-3108020B65F8}"/>
            </a:ext>
          </a:extLst>
        </xdr:cNvPr>
        <xdr:cNvSpPr txBox="1">
          <a:spLocks noChangeArrowheads="1"/>
        </xdr:cNvSpPr>
      </xdr:nvSpPr>
      <xdr:spPr bwMode="auto">
        <a:xfrm>
          <a:off x="67946" y="74574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67946</xdr:colOff>
      <xdr:row>38</xdr:row>
      <xdr:rowOff>46989</xdr:rowOff>
    </xdr:from>
    <xdr:to>
      <xdr:col>7</xdr:col>
      <xdr:colOff>1127760</xdr:colOff>
      <xdr:row>49</xdr:row>
      <xdr:rowOff>132715</xdr:rowOff>
    </xdr:to>
    <xdr:sp macro="" textlink="">
      <xdr:nvSpPr>
        <xdr:cNvPr id="2" name="Text Box 1">
          <a:extLst>
            <a:ext uri="{FF2B5EF4-FFF2-40B4-BE49-F238E27FC236}">
              <a16:creationId xmlns:a16="http://schemas.microsoft.com/office/drawing/2014/main" id="{236184E7-6163-47C4-BB3F-CE8973E2DB6A}"/>
            </a:ext>
          </a:extLst>
        </xdr:cNvPr>
        <xdr:cNvSpPr txBox="1">
          <a:spLocks noChangeArrowheads="1"/>
        </xdr:cNvSpPr>
      </xdr:nvSpPr>
      <xdr:spPr bwMode="auto">
        <a:xfrm>
          <a:off x="67946" y="74574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67946</xdr:colOff>
      <xdr:row>37</xdr:row>
      <xdr:rowOff>46989</xdr:rowOff>
    </xdr:from>
    <xdr:to>
      <xdr:col>7</xdr:col>
      <xdr:colOff>1127760</xdr:colOff>
      <xdr:row>48</xdr:row>
      <xdr:rowOff>132715</xdr:rowOff>
    </xdr:to>
    <xdr:sp macro="" textlink="">
      <xdr:nvSpPr>
        <xdr:cNvPr id="2" name="Text Box 1">
          <a:extLst>
            <a:ext uri="{FF2B5EF4-FFF2-40B4-BE49-F238E27FC236}">
              <a16:creationId xmlns:a16="http://schemas.microsoft.com/office/drawing/2014/main" id="{32ED143B-6595-443D-AF04-EFE9C30C4042}"/>
            </a:ext>
          </a:extLst>
        </xdr:cNvPr>
        <xdr:cNvSpPr txBox="1">
          <a:spLocks noChangeArrowheads="1"/>
        </xdr:cNvSpPr>
      </xdr:nvSpPr>
      <xdr:spPr bwMode="auto">
        <a:xfrm>
          <a:off x="67946" y="74574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67946</xdr:colOff>
      <xdr:row>36</xdr:row>
      <xdr:rowOff>46989</xdr:rowOff>
    </xdr:from>
    <xdr:to>
      <xdr:col>7</xdr:col>
      <xdr:colOff>1127760</xdr:colOff>
      <xdr:row>47</xdr:row>
      <xdr:rowOff>132715</xdr:rowOff>
    </xdr:to>
    <xdr:sp macro="" textlink="">
      <xdr:nvSpPr>
        <xdr:cNvPr id="2" name="Text Box 1">
          <a:extLst>
            <a:ext uri="{FF2B5EF4-FFF2-40B4-BE49-F238E27FC236}">
              <a16:creationId xmlns:a16="http://schemas.microsoft.com/office/drawing/2014/main" id="{D74DB2BC-F9A6-4E0C-97E9-81B195FE9D7D}"/>
            </a:ext>
          </a:extLst>
        </xdr:cNvPr>
        <xdr:cNvSpPr txBox="1">
          <a:spLocks noChangeArrowheads="1"/>
        </xdr:cNvSpPr>
      </xdr:nvSpPr>
      <xdr:spPr bwMode="auto">
        <a:xfrm>
          <a:off x="67946" y="74574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67946</xdr:colOff>
      <xdr:row>35</xdr:row>
      <xdr:rowOff>46989</xdr:rowOff>
    </xdr:from>
    <xdr:to>
      <xdr:col>7</xdr:col>
      <xdr:colOff>1127760</xdr:colOff>
      <xdr:row>46</xdr:row>
      <xdr:rowOff>132715</xdr:rowOff>
    </xdr:to>
    <xdr:sp macro="" textlink="">
      <xdr:nvSpPr>
        <xdr:cNvPr id="2" name="Text Box 1">
          <a:extLst>
            <a:ext uri="{FF2B5EF4-FFF2-40B4-BE49-F238E27FC236}">
              <a16:creationId xmlns:a16="http://schemas.microsoft.com/office/drawing/2014/main" id="{0CA126B4-9F62-4A6B-B219-8C4C00018751}"/>
            </a:ext>
          </a:extLst>
        </xdr:cNvPr>
        <xdr:cNvSpPr txBox="1">
          <a:spLocks noChangeArrowheads="1"/>
        </xdr:cNvSpPr>
      </xdr:nvSpPr>
      <xdr:spPr bwMode="auto">
        <a:xfrm>
          <a:off x="67946" y="74574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67946</xdr:colOff>
      <xdr:row>34</xdr:row>
      <xdr:rowOff>46989</xdr:rowOff>
    </xdr:from>
    <xdr:to>
      <xdr:col>7</xdr:col>
      <xdr:colOff>1127760</xdr:colOff>
      <xdr:row>45</xdr:row>
      <xdr:rowOff>132715</xdr:rowOff>
    </xdr:to>
    <xdr:sp macro="" textlink="">
      <xdr:nvSpPr>
        <xdr:cNvPr id="2" name="Text Box 1">
          <a:extLst>
            <a:ext uri="{FF2B5EF4-FFF2-40B4-BE49-F238E27FC236}">
              <a16:creationId xmlns:a16="http://schemas.microsoft.com/office/drawing/2014/main" id="{C3380DD7-9C66-4BDF-809A-6205C96F76A5}"/>
            </a:ext>
          </a:extLst>
        </xdr:cNvPr>
        <xdr:cNvSpPr txBox="1">
          <a:spLocks noChangeArrowheads="1"/>
        </xdr:cNvSpPr>
      </xdr:nvSpPr>
      <xdr:spPr bwMode="auto">
        <a:xfrm>
          <a:off x="67946" y="71526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67946</xdr:colOff>
      <xdr:row>33</xdr:row>
      <xdr:rowOff>46989</xdr:rowOff>
    </xdr:from>
    <xdr:to>
      <xdr:col>7</xdr:col>
      <xdr:colOff>1127760</xdr:colOff>
      <xdr:row>44</xdr:row>
      <xdr:rowOff>132715</xdr:rowOff>
    </xdr:to>
    <xdr:sp macro="" textlink="">
      <xdr:nvSpPr>
        <xdr:cNvPr id="2" name="Text Box 1">
          <a:extLst>
            <a:ext uri="{FF2B5EF4-FFF2-40B4-BE49-F238E27FC236}">
              <a16:creationId xmlns:a16="http://schemas.microsoft.com/office/drawing/2014/main" id="{5D0ABC9A-EDA7-4D96-BC8F-BBA79673496C}"/>
            </a:ext>
          </a:extLst>
        </xdr:cNvPr>
        <xdr:cNvSpPr txBox="1">
          <a:spLocks noChangeArrowheads="1"/>
        </xdr:cNvSpPr>
      </xdr:nvSpPr>
      <xdr:spPr bwMode="auto">
        <a:xfrm>
          <a:off x="67946" y="7152639"/>
          <a:ext cx="8355964" cy="186690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1394AAD-B19D-4940-8F08-CD8BDD64700E}" diskRevisions="1" revisionId="168" version="2">
  <header guid="{0F119B22-CF6B-4E8A-B452-3BC001FC1AC7}" dateTime="2022-10-14T14:37:53" maxSheetId="22" userName="Brown, Amanda S"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8B1CC82C-9370-4315-B986-5A0BDA02F034}" dateTime="2022-10-14T17:15:15" maxSheetId="22" userName="Brown, Amanda S" r:id="rId2" minRId="1" maxRId="13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1394AAD-B19D-4940-8F08-CD8BDD64700E}" dateTime="2022-10-18T14:08:17" maxSheetId="22" userName="Brown, Amanda S" r:id="rId3" minRId="133" maxRId="16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c r="D35">
      <f>E35-2</f>
    </oc>
    <nc r="D35">
      <f>E35-4</f>
    </nc>
  </rcc>
  <rcc rId="2" sId="3">
    <oc r="F35">
      <f>E35+2</f>
    </oc>
    <nc r="F35">
      <f>E35+4</f>
    </nc>
  </rcc>
  <rcc rId="3" sId="3">
    <oc r="D37">
      <f>E37-2</f>
    </oc>
    <nc r="D37">
      <f>E37-4</f>
    </nc>
  </rcc>
  <rcc rId="4" sId="3">
    <oc r="F37">
      <f>E37+2</f>
    </oc>
    <nc r="F37">
      <f>E37+4</f>
    </nc>
  </rcc>
  <rcc rId="5" sId="4">
    <oc r="D19">
      <f>E19-2</f>
    </oc>
    <nc r="D19">
      <f>E19-4</f>
    </nc>
  </rcc>
  <rcc rId="6" sId="4">
    <oc r="F19">
      <f>E19+2</f>
    </oc>
    <nc r="F19">
      <f>E19+4</f>
    </nc>
  </rcc>
  <rcc rId="7" sId="4">
    <oc r="D27">
      <f>E27-2</f>
    </oc>
    <nc r="D27">
      <f>E27-4</f>
    </nc>
  </rcc>
  <rcc rId="8" sId="4">
    <oc r="F27">
      <f>E27+2</f>
    </oc>
    <nc r="F27">
      <f>E27+4</f>
    </nc>
  </rcc>
  <rcc rId="9" sId="4">
    <oc r="D32">
      <f>E32-4</f>
    </oc>
    <nc r="D32">
      <f>E32-2</f>
    </nc>
  </rcc>
  <rcc rId="10" sId="4">
    <oc r="F32">
      <f>E32+4</f>
    </oc>
    <nc r="F32">
      <f>E32+2</f>
    </nc>
  </rcc>
  <rcc rId="11" sId="4">
    <oc r="D34">
      <f>E34-4</f>
    </oc>
    <nc r="D34">
      <f>E34-2</f>
    </nc>
  </rcc>
  <rcc rId="12" sId="4">
    <oc r="F34">
      <f>E34+4</f>
    </oc>
    <nc r="F34">
      <f>E34+2</f>
    </nc>
  </rcc>
  <rcc rId="13" sId="4">
    <oc r="D35">
      <f>E35-2</f>
    </oc>
    <nc r="D35">
      <f>E35-4</f>
    </nc>
  </rcc>
  <rcc rId="14" sId="4">
    <oc r="F35">
      <f>E35+2</f>
    </oc>
    <nc r="F35">
      <f>E35+4</f>
    </nc>
  </rcc>
  <rcc rId="15" sId="4">
    <oc r="D37">
      <f>E37-2</f>
    </oc>
    <nc r="D37">
      <f>E37-4</f>
    </nc>
  </rcc>
  <rcc rId="16" sId="4">
    <oc r="F37">
      <f>E37+2</f>
    </oc>
    <nc r="F37">
      <f>E37+4</f>
    </nc>
  </rcc>
  <rcc rId="17" sId="2">
    <oc r="D35">
      <f>E35-4</f>
    </oc>
    <nc r="D35">
      <f>E35-2</f>
    </nc>
  </rcc>
  <rcc rId="18" sId="2">
    <oc r="F35">
      <f>E35+4</f>
    </oc>
    <nc r="F35">
      <f>E35+2</f>
    </nc>
  </rcc>
  <rcc rId="19" sId="5">
    <oc r="D19">
      <f>E19-2</f>
    </oc>
    <nc r="D19">
      <f>E19-4</f>
    </nc>
  </rcc>
  <rcc rId="20" sId="5">
    <oc r="F19">
      <f>E19+2</f>
    </oc>
    <nc r="F19">
      <f>E19+4</f>
    </nc>
  </rcc>
  <rcc rId="21" sId="5">
    <oc r="D27">
      <f>E27-2</f>
    </oc>
    <nc r="D27">
      <f>E27-4</f>
    </nc>
  </rcc>
  <rcc rId="22" sId="5">
    <oc r="F27">
      <f>E27+2</f>
    </oc>
    <nc r="F27">
      <f>E27+4</f>
    </nc>
  </rcc>
  <rcc rId="23" sId="5">
    <oc r="D32">
      <f>E32-4</f>
    </oc>
    <nc r="D32">
      <f>E32-2</f>
    </nc>
  </rcc>
  <rcc rId="24" sId="5">
    <oc r="F32">
      <f>E32+4</f>
    </oc>
    <nc r="F32">
      <f>E32+2</f>
    </nc>
  </rcc>
  <rcc rId="25" sId="5">
    <oc r="D34">
      <f>E34-4</f>
    </oc>
    <nc r="D34">
      <f>E34-2</f>
    </nc>
  </rcc>
  <rcc rId="26" sId="5">
    <oc r="F34">
      <f>E34+4</f>
    </oc>
    <nc r="F34">
      <f>E34+2</f>
    </nc>
  </rcc>
  <rcc rId="27" sId="5">
    <oc r="D35">
      <f>E35-2</f>
    </oc>
    <nc r="D35">
      <f>E35-4</f>
    </nc>
  </rcc>
  <rcc rId="28" sId="5">
    <oc r="F35">
      <f>E35+2</f>
    </oc>
    <nc r="F35">
      <f>E35+4</f>
    </nc>
  </rcc>
  <rcc rId="29" sId="6">
    <oc r="D19">
      <f>E19-2</f>
    </oc>
    <nc r="D19">
      <f>E19-4</f>
    </nc>
  </rcc>
  <rcc rId="30" sId="6">
    <oc r="F19">
      <f>E19+2</f>
    </oc>
    <nc r="F19">
      <f>E19+4</f>
    </nc>
  </rcc>
  <rcc rId="31" sId="6">
    <oc r="D27">
      <f>E27-2</f>
    </oc>
    <nc r="D27">
      <f>E27-4</f>
    </nc>
  </rcc>
  <rcc rId="32" sId="6">
    <oc r="F27">
      <f>E27+2</f>
    </oc>
    <nc r="F27">
      <f>E27+4</f>
    </nc>
  </rcc>
  <rcc rId="33" sId="6">
    <oc r="D30">
      <f>E30-4</f>
    </oc>
    <nc r="D30">
      <f>E30-2</f>
    </nc>
  </rcc>
  <rcc rId="34" sId="6">
    <oc r="F30">
      <f>E30+4</f>
    </oc>
    <nc r="F30">
      <f>E30+2</f>
    </nc>
  </rcc>
  <rcc rId="35" sId="6">
    <oc r="D32">
      <f>E32-4</f>
    </oc>
    <nc r="D32">
      <f>E32-2</f>
    </nc>
  </rcc>
  <rcc rId="36" sId="6">
    <oc r="F32">
      <f>E32+4</f>
    </oc>
    <nc r="F32">
      <f>E32+2</f>
    </nc>
  </rcc>
  <rcc rId="37" sId="6">
    <oc r="D34">
      <f>E34-4</f>
    </oc>
    <nc r="D34">
      <f>E34-2</f>
    </nc>
  </rcc>
  <rcc rId="38" sId="6">
    <oc r="F34">
      <f>E34+4</f>
    </oc>
    <nc r="F34">
      <f>E34+2</f>
    </nc>
  </rcc>
  <rcc rId="39" sId="6">
    <oc r="D35">
      <f>E35-2</f>
    </oc>
    <nc r="D35">
      <f>E35-4</f>
    </nc>
  </rcc>
  <rcc rId="40" sId="6">
    <oc r="F35">
      <f>E35+2</f>
    </oc>
    <nc r="F35">
      <f>E35+4</f>
    </nc>
  </rcc>
  <rcc rId="41" sId="7">
    <oc r="D19">
      <f>E19-2</f>
    </oc>
    <nc r="D19">
      <f>E19-4</f>
    </nc>
  </rcc>
  <rcc rId="42" sId="7">
    <oc r="F19">
      <f>E19+2</f>
    </oc>
    <nc r="F19">
      <f>E19+4</f>
    </nc>
  </rcc>
  <rcc rId="43" sId="7">
    <oc r="D27">
      <f>E27-2</f>
    </oc>
    <nc r="D27">
      <f>E27-4</f>
    </nc>
  </rcc>
  <rcc rId="44" sId="7">
    <oc r="F27">
      <f>E27+2</f>
    </oc>
    <nc r="F27">
      <f>E27+4</f>
    </nc>
  </rcc>
  <rcc rId="45" sId="7">
    <oc r="D29">
      <f>E29-2</f>
    </oc>
    <nc r="D29">
      <f>E29-4</f>
    </nc>
  </rcc>
  <rcc rId="46" sId="7">
    <oc r="F29">
      <f>E29+2</f>
    </oc>
    <nc r="F29">
      <f>E29+4</f>
    </nc>
  </rcc>
  <rcc rId="47" sId="7">
    <oc r="D30">
      <f>E30-4</f>
    </oc>
    <nc r="D30">
      <f>E30-2</f>
    </nc>
  </rcc>
  <rcc rId="48" sId="7">
    <oc r="F30">
      <f>E30+4</f>
    </oc>
    <nc r="F30">
      <f>E30+2</f>
    </nc>
  </rcc>
  <rcc rId="49" sId="7">
    <oc r="D32">
      <f>E32-4</f>
    </oc>
    <nc r="D32">
      <f>E32-2</f>
    </nc>
  </rcc>
  <rcc rId="50" sId="7">
    <oc r="F32">
      <f>E32+4</f>
    </oc>
    <nc r="F32">
      <f>E32+2</f>
    </nc>
  </rcc>
  <rcc rId="51" sId="7">
    <oc r="D34">
      <f>E34-4</f>
    </oc>
    <nc r="D34">
      <f>E34-2</f>
    </nc>
  </rcc>
  <rcc rId="52" sId="7">
    <oc r="F34">
      <f>E34+4</f>
    </oc>
    <nc r="F34">
      <f>E34+2</f>
    </nc>
  </rcc>
  <rcc rId="53" sId="8">
    <oc r="D19">
      <f>E19-2</f>
    </oc>
    <nc r="D19">
      <f>E19-4</f>
    </nc>
  </rcc>
  <rcc rId="54" sId="8">
    <oc r="F19">
      <f>E19+2</f>
    </oc>
    <nc r="F19">
      <f>E19+4</f>
    </nc>
  </rcc>
  <rcc rId="55" sId="8">
    <oc r="D27">
      <f>E27-2</f>
    </oc>
    <nc r="D27">
      <f>E27-4</f>
    </nc>
  </rcc>
  <rcc rId="56" sId="8">
    <oc r="F27">
      <f>E27+2</f>
    </oc>
    <nc r="F27">
      <f>E27+4</f>
    </nc>
  </rcc>
  <rcc rId="57" sId="8">
    <oc r="D29">
      <f>E29-2</f>
    </oc>
    <nc r="D29">
      <f>E29-4</f>
    </nc>
  </rcc>
  <rcc rId="58" sId="8">
    <oc r="F29">
      <f>E29+2</f>
    </oc>
    <nc r="F29">
      <f>E29+4</f>
    </nc>
  </rcc>
  <rcc rId="59" sId="8">
    <oc r="D30">
      <f>E30-4</f>
    </oc>
    <nc r="D30">
      <f>E30-2</f>
    </nc>
  </rcc>
  <rcc rId="60" sId="8">
    <oc r="F30">
      <f>E30+4</f>
    </oc>
    <nc r="F30">
      <f>E30+2</f>
    </nc>
  </rcc>
  <rcc rId="61" sId="8">
    <oc r="D32">
      <f>E32-4</f>
    </oc>
    <nc r="D32">
      <f>E32-2</f>
    </nc>
  </rcc>
  <rcc rId="62" sId="8">
    <oc r="F32">
      <f>E32+4</f>
    </oc>
    <nc r="F32">
      <f>E32+2</f>
    </nc>
  </rcc>
  <rcc rId="63" sId="9">
    <oc r="D19">
      <f>E19-2</f>
    </oc>
    <nc r="D19">
      <f>E19-4</f>
    </nc>
  </rcc>
  <rcc rId="64" sId="9">
    <oc r="F19">
      <f>E19+2</f>
    </oc>
    <nc r="F19">
      <f>E19+4</f>
    </nc>
  </rcc>
  <rcc rId="65" sId="9">
    <oc r="D27">
      <f>E27-2</f>
    </oc>
    <nc r="D27">
      <f>E27-4</f>
    </nc>
  </rcc>
  <rcc rId="66" sId="9">
    <oc r="F27">
      <f>E27+2</f>
    </oc>
    <nc r="F27">
      <f>E27+4</f>
    </nc>
  </rcc>
  <rcc rId="67" sId="9">
    <oc r="D29">
      <f>E29-2</f>
    </oc>
    <nc r="D29">
      <f>E29-4</f>
    </nc>
  </rcc>
  <rcc rId="68" sId="9">
    <oc r="F29">
      <f>E29+2</f>
    </oc>
    <nc r="F29">
      <f>E29+4</f>
    </nc>
  </rcc>
  <rcc rId="69" sId="9">
    <oc r="D30">
      <f>E30-4</f>
    </oc>
    <nc r="D30">
      <f>E30-2</f>
    </nc>
  </rcc>
  <rcc rId="70" sId="9">
    <oc r="F30">
      <f>E30+4</f>
    </oc>
    <nc r="F30">
      <f>E30+2</f>
    </nc>
  </rcc>
  <rcc rId="71" sId="9">
    <oc r="D32">
      <f>E32-4</f>
    </oc>
    <nc r="D32">
      <f>E32-2</f>
    </nc>
  </rcc>
  <rcc rId="72" sId="9">
    <oc r="F32">
      <f>E32+4</f>
    </oc>
    <nc r="F32">
      <f>E32+2</f>
    </nc>
  </rcc>
  <rcc rId="73" sId="10">
    <oc r="D19">
      <f>E19-2</f>
    </oc>
    <nc r="D19">
      <f>E19-4</f>
    </nc>
  </rcc>
  <rcc rId="74" sId="10">
    <oc r="F19">
      <f>E19+2</f>
    </oc>
    <nc r="F19">
      <f>E19+4</f>
    </nc>
  </rcc>
  <rcc rId="75" sId="10">
    <oc r="D27">
      <f>E27-2</f>
    </oc>
    <nc r="D27">
      <f>E27-4</f>
    </nc>
  </rcc>
  <rcc rId="76" sId="10">
    <oc r="F27">
      <f>E27+2</f>
    </oc>
    <nc r="F27">
      <f>E27+4</f>
    </nc>
  </rcc>
  <rcc rId="77" sId="10">
    <oc r="D29">
      <f>E29-2</f>
    </oc>
    <nc r="D29">
      <f>E29-4</f>
    </nc>
  </rcc>
  <rcc rId="78" sId="10">
    <oc r="F29">
      <f>E29+2</f>
    </oc>
    <nc r="F29">
      <f>E29+4</f>
    </nc>
  </rcc>
  <rcc rId="79" sId="10">
    <oc r="D30">
      <f>E30-4</f>
    </oc>
    <nc r="D30">
      <f>E30-2</f>
    </nc>
  </rcc>
  <rcc rId="80" sId="10">
    <oc r="F30">
      <f>E30+4</f>
    </oc>
    <nc r="F30">
      <f>E30+2</f>
    </nc>
  </rcc>
  <rcc rId="81" sId="11">
    <oc r="D19">
      <f>E19-2</f>
    </oc>
    <nc r="D19">
      <f>E19-4</f>
    </nc>
  </rcc>
  <rcc rId="82" sId="11">
    <oc r="F19">
      <f>E19+2</f>
    </oc>
    <nc r="F19">
      <f>E19+4</f>
    </nc>
  </rcc>
  <rcc rId="83" sId="11">
    <oc r="D27">
      <f>E27-2</f>
    </oc>
    <nc r="D27">
      <f>E27-4</f>
    </nc>
  </rcc>
  <rcc rId="84" sId="11">
    <oc r="F27">
      <f>E27+2</f>
    </oc>
    <nc r="F27">
      <f>E27+4</f>
    </nc>
  </rcc>
  <rcc rId="85" sId="11">
    <oc r="D29">
      <f>E29-2</f>
    </oc>
    <nc r="D29">
      <f>E29-4</f>
    </nc>
  </rcc>
  <rcc rId="86" sId="11">
    <oc r="F29">
      <f>E29+2</f>
    </oc>
    <nc r="F29">
      <f>E29+4</f>
    </nc>
  </rcc>
  <rcc rId="87" sId="11">
    <oc r="D30">
      <f>E30-4</f>
    </oc>
    <nc r="D30">
      <f>E30-2</f>
    </nc>
  </rcc>
  <rcc rId="88" sId="11">
    <oc r="F30">
      <f>E30+4</f>
    </oc>
    <nc r="F30">
      <f>E30+2</f>
    </nc>
  </rcc>
  <rcc rId="89" sId="12">
    <oc r="D19">
      <f>E19-2</f>
    </oc>
    <nc r="D19">
      <f>E19-4</f>
    </nc>
  </rcc>
  <rcc rId="90" sId="12">
    <oc r="F19">
      <f>E19+2</f>
    </oc>
    <nc r="F19">
      <f>E19+4</f>
    </nc>
  </rcc>
  <rcc rId="91" sId="12">
    <oc r="D24">
      <f>E24-4</f>
    </oc>
    <nc r="D24">
      <f>E24-2</f>
    </nc>
  </rcc>
  <rcc rId="92" sId="12">
    <oc r="F24">
      <f>E24+4</f>
    </oc>
    <nc r="F24">
      <f>E24+2</f>
    </nc>
  </rcc>
  <rcc rId="93" sId="12">
    <oc r="D27">
      <f>E27-2</f>
    </oc>
    <nc r="D27">
      <f>E27-4</f>
    </nc>
  </rcc>
  <rcc rId="94" sId="12">
    <oc r="F27">
      <f>E27+2</f>
    </oc>
    <nc r="F27">
      <f>E27+4</f>
    </nc>
  </rcc>
  <rcc rId="95" sId="12">
    <oc r="D29">
      <f>E29-2</f>
    </oc>
    <nc r="D29">
      <f>E29-4</f>
    </nc>
  </rcc>
  <rcc rId="96" sId="12">
    <oc r="F29">
      <f>E29+2</f>
    </oc>
    <nc r="F29">
      <f>E29+4</f>
    </nc>
  </rcc>
  <rcc rId="97" sId="13">
    <oc r="D19">
      <f>E19-2</f>
    </oc>
    <nc r="D19">
      <f>E19-4</f>
    </nc>
  </rcc>
  <rcc rId="98" sId="13">
    <oc r="F19">
      <f>E19+2</f>
    </oc>
    <nc r="F19">
      <f>E19+4</f>
    </nc>
  </rcc>
  <rcc rId="99" sId="13">
    <oc r="D24">
      <f>E24-4</f>
    </oc>
    <nc r="D24">
      <f>E24-2</f>
    </nc>
  </rcc>
  <rcc rId="100" sId="13">
    <oc r="F24">
      <f>E24+4</f>
    </oc>
    <nc r="F24">
      <f>E24+2</f>
    </nc>
  </rcc>
  <rcc rId="101" sId="13">
    <oc r="D27">
      <f>E27-2</f>
    </oc>
    <nc r="D27">
      <f>E27-4</f>
    </nc>
  </rcc>
  <rcc rId="102" sId="13">
    <oc r="F27">
      <f>E27+2</f>
    </oc>
    <nc r="F27">
      <f>E27+4</f>
    </nc>
  </rcc>
  <rcc rId="103" sId="14">
    <oc r="D19">
      <f>E19-2</f>
    </oc>
    <nc r="D19">
      <f>E19-4</f>
    </nc>
  </rcc>
  <rcc rId="104" sId="14">
    <oc r="F19">
      <f>E19+2</f>
    </oc>
    <nc r="F19">
      <f>E19+4</f>
    </nc>
  </rcc>
  <rcc rId="105" sId="14">
    <oc r="D24">
      <f>E24-4</f>
    </oc>
    <nc r="D24">
      <f>E24-2</f>
    </nc>
  </rcc>
  <rcc rId="106" sId="14">
    <oc r="F24">
      <f>E24+4</f>
    </oc>
    <nc r="F24">
      <f>E24+2</f>
    </nc>
  </rcc>
  <rcc rId="107" sId="14">
    <oc r="D27">
      <f>E27-2</f>
    </oc>
    <nc r="D27">
      <f>E27-4</f>
    </nc>
  </rcc>
  <rcc rId="108" sId="14">
    <oc r="F27">
      <f>E27+2</f>
    </oc>
    <nc r="F27">
      <f>E27+4</f>
    </nc>
  </rcc>
  <rcc rId="109" sId="15">
    <oc r="D19">
      <f>E19-2</f>
    </oc>
    <nc r="D19">
      <f>E19-4</f>
    </nc>
  </rcc>
  <rcc rId="110" sId="15">
    <oc r="F19">
      <f>E19+2</f>
    </oc>
    <nc r="F19">
      <f>E19+4</f>
    </nc>
  </rcc>
  <rcc rId="111" sId="15">
    <oc r="D21">
      <f>E21-2</f>
    </oc>
    <nc r="D21">
      <f>E21-4</f>
    </nc>
  </rcc>
  <rcc rId="112" sId="15">
    <oc r="F21">
      <f>E21+2</f>
    </oc>
    <nc r="F21">
      <f>E21+4</f>
    </nc>
  </rcc>
  <rcc rId="113" sId="15">
    <oc r="D24">
      <f>E24-4</f>
    </oc>
    <nc r="D24">
      <f>E24-2</f>
    </nc>
  </rcc>
  <rcc rId="114" sId="15">
    <oc r="F24">
      <f>E24+4</f>
    </oc>
    <nc r="F24">
      <f>E24+2</f>
    </nc>
  </rcc>
  <rcc rId="115" sId="16">
    <oc r="D19">
      <f>E19-2</f>
    </oc>
    <nc r="D19">
      <f>E19-4</f>
    </nc>
  </rcc>
  <rcc rId="116" sId="16">
    <oc r="F19">
      <f>E19+2</f>
    </oc>
    <nc r="F19">
      <f>E19+4</f>
    </nc>
  </rcc>
  <rcc rId="117" sId="16">
    <oc r="D21">
      <f>E21-2</f>
    </oc>
    <nc r="D21">
      <f>E21-4</f>
    </nc>
  </rcc>
  <rcc rId="118" sId="16">
    <oc r="F21">
      <f>E21+2</f>
    </oc>
    <nc r="F21">
      <f>E21+4</f>
    </nc>
  </rcc>
  <rcc rId="119" sId="16">
    <oc r="D24">
      <f>E24-4</f>
    </oc>
    <nc r="D24">
      <f>E24-2</f>
    </nc>
  </rcc>
  <rcc rId="120" sId="16">
    <oc r="F24">
      <f>E24+4</f>
    </oc>
    <nc r="F24">
      <f>E24+2</f>
    </nc>
  </rcc>
  <rcc rId="121" sId="17">
    <oc r="D19">
      <f>E19-2</f>
    </oc>
    <nc r="D19">
      <f>E19-4</f>
    </nc>
  </rcc>
  <rcc rId="122" sId="17">
    <oc r="F19">
      <f>E19+2</f>
    </oc>
    <nc r="F19">
      <f>E19+4</f>
    </nc>
  </rcc>
  <rcc rId="123" sId="17">
    <oc r="D21">
      <f>E21-2</f>
    </oc>
    <nc r="D21">
      <f>E21-4</f>
    </nc>
  </rcc>
  <rcc rId="124" sId="17">
    <oc r="F21">
      <f>E21+2</f>
    </oc>
    <nc r="F21">
      <f>E21+4</f>
    </nc>
  </rcc>
  <rcc rId="125" sId="17">
    <oc r="D24">
      <f>E24-4</f>
    </oc>
    <nc r="D24">
      <f>E24-2</f>
    </nc>
  </rcc>
  <rcc rId="126" sId="17">
    <oc r="F24">
      <f>E24+4</f>
    </oc>
    <nc r="F24">
      <f>E24+2</f>
    </nc>
  </rcc>
  <rcc rId="127" sId="18">
    <oc r="D19">
      <f>E19-2</f>
    </oc>
    <nc r="D19">
      <f>E19-4</f>
    </nc>
  </rcc>
  <rcc rId="128" sId="18">
    <oc r="F19">
      <f>E19+2</f>
    </oc>
    <nc r="F19">
      <f>E19+4</f>
    </nc>
  </rcc>
  <rcc rId="129" sId="18">
    <oc r="D21">
      <f>E21-2</f>
    </oc>
    <nc r="D21">
      <f>E21-4</f>
    </nc>
  </rcc>
  <rcc rId="130" sId="18">
    <oc r="F21">
      <f>E21+2</f>
    </oc>
    <nc r="F21">
      <f>E21+4</f>
    </nc>
  </rcc>
  <rcc rId="131" sId="18">
    <oc r="D22">
      <f>E22-4</f>
    </oc>
    <nc r="D22">
      <f>E22-2</f>
    </nc>
  </rcc>
  <rcc rId="132" sId="18">
    <oc r="F22">
      <f>E22+4</f>
    </oc>
    <nc r="F22">
      <f>E22+2</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 sId="1" numFmtId="19">
    <nc r="D6">
      <v>43831</v>
    </nc>
  </rcc>
  <rcc rId="134" sId="1" numFmtId="19">
    <nc r="D6">
      <v>44197</v>
    </nc>
  </rcc>
  <rcc rId="135" sId="5" numFmtId="19">
    <nc r="D6">
      <v>44348</v>
    </nc>
  </rcc>
  <rcc rId="136" sId="1" odxf="1" dxf="1">
    <oc r="D19">
      <f>E19-4</f>
    </oc>
    <nc r="D19">
      <f>E19-4</f>
    </nc>
    <odxf>
      <fill>
        <patternFill>
          <bgColor rgb="FFFFCCFF"/>
        </patternFill>
      </fill>
    </odxf>
    <ndxf>
      <fill>
        <patternFill>
          <bgColor theme="8" tint="0.79998168889431442"/>
        </patternFill>
      </fill>
    </ndxf>
  </rcc>
  <rcc rId="137" sId="1" odxf="1" dxf="1">
    <oc r="F19">
      <f>E19+4</f>
    </oc>
    <nc r="F19">
      <f>E19+4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38" sId="1" odxf="1" dxf="1">
    <oc r="D27">
      <f>E27-4</f>
    </oc>
    <nc r="D27">
      <f>E27-4</f>
    </nc>
    <odxf>
      <fill>
        <patternFill>
          <bgColor rgb="FFFFCCFF"/>
        </patternFill>
      </fill>
    </odxf>
    <ndxf>
      <fill>
        <patternFill>
          <bgColor theme="8" tint="0.79998168889431442"/>
        </patternFill>
      </fill>
    </ndxf>
  </rcc>
  <rcc rId="139" sId="1" odxf="1" dxf="1">
    <oc r="F27">
      <f>E27+4</f>
    </oc>
    <nc r="F27">
      <f>E27+4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40" sId="1" odxf="1" dxf="1">
    <oc r="D35">
      <f>E35-4</f>
    </oc>
    <nc r="D35">
      <f>E35-4</f>
    </nc>
    <odxf>
      <fill>
        <patternFill>
          <bgColor rgb="FFFFCCFF"/>
        </patternFill>
      </fill>
    </odxf>
    <ndxf>
      <fill>
        <patternFill>
          <bgColor theme="8" tint="0.79998168889431442"/>
        </patternFill>
      </fill>
    </ndxf>
  </rcc>
  <rcc rId="141" sId="1" odxf="1" dxf="1">
    <oc r="F35">
      <f>E35+4</f>
    </oc>
    <nc r="F35">
      <f>E35+4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42" sId="1" odxf="1" dxf="1">
    <oc r="D37">
      <f>E37-4</f>
    </oc>
    <nc r="D37">
      <f>E37-4</f>
    </nc>
    <odxf>
      <fill>
        <patternFill>
          <bgColor rgb="FFFFCCFF"/>
        </patternFill>
      </fill>
    </odxf>
    <ndxf>
      <fill>
        <patternFill>
          <bgColor theme="8" tint="0.79998168889431442"/>
        </patternFill>
      </fill>
    </ndxf>
  </rcc>
  <rcc rId="143" sId="1" odxf="1" dxf="1">
    <oc r="F37">
      <f>E37+4</f>
    </oc>
    <nc r="F37">
      <f>E37+4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44" sId="1" odxf="1" dxf="1">
    <oc r="D39">
      <f>E39-4</f>
    </oc>
    <nc r="D39">
      <f>E39-4</f>
    </nc>
    <odxf>
      <fill>
        <patternFill>
          <bgColor rgb="FFFFCCFF"/>
        </patternFill>
      </fill>
    </odxf>
    <ndxf>
      <fill>
        <patternFill>
          <bgColor theme="8" tint="0.79998168889431442"/>
        </patternFill>
      </fill>
    </ndxf>
  </rcc>
  <rcc rId="145" sId="1" odxf="1" dxf="1">
    <oc r="F39">
      <f>E39+4</f>
    </oc>
    <nc r="F39">
      <f>E39+4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fmt sheetId="2" sqref="D40" start="0" length="0">
    <dxf>
      <fill>
        <patternFill>
          <bgColor theme="8" tint="0.79998168889431442"/>
        </patternFill>
      </fill>
    </dxf>
  </rfmt>
  <rcc rId="146" sId="2" odxf="1" dxf="1">
    <oc r="F36">
      <f>E36+4</f>
    </oc>
    <nc r="F36">
      <f>E36+4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47" sId="2" odxf="1" dxf="1">
    <oc r="F37">
      <f>E37+2</f>
    </oc>
    <nc r="F37">
      <f>E37+2</f>
    </nc>
    <odxf>
      <border outline="0">
        <left style="thin">
          <color auto="1"/>
        </left>
        <right style="medium">
          <color auto="1"/>
        </right>
      </border>
    </odxf>
    <ndxf>
      <border outline="0">
        <left style="medium">
          <color auto="1"/>
        </left>
        <right style="thin">
          <color auto="1"/>
        </right>
      </border>
    </ndxf>
  </rcc>
  <rcc rId="148" sId="2" odxf="1" dxf="1">
    <oc r="F38">
      <f>E38+4</f>
    </oc>
    <nc r="F38">
      <f>E38+4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49" sId="2" odxf="1" dxf="1">
    <oc r="F39">
      <f>E39+2</f>
    </oc>
    <nc r="F39">
      <f>E39+2</f>
    </nc>
    <odxf>
      <border outline="0">
        <left style="thin">
          <color auto="1"/>
        </left>
        <right style="medium">
          <color auto="1"/>
        </right>
      </border>
    </odxf>
    <ndxf>
      <border outline="0">
        <left style="medium">
          <color auto="1"/>
        </left>
        <right style="thin">
          <color auto="1"/>
        </right>
      </border>
    </ndxf>
  </rcc>
  <rcc rId="150" sId="2" odxf="1" dxf="1">
    <oc r="F40">
      <f>E40+4</f>
    </oc>
    <nc r="F40">
      <f>E40+4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51" sId="2">
    <oc r="D35">
      <f>E35-2</f>
    </oc>
    <nc r="D35">
      <f>E35-2</f>
    </nc>
  </rcc>
  <rcc rId="152" sId="2" odxf="1" dxf="1">
    <oc r="D36">
      <f>E36-4</f>
    </oc>
    <nc r="D36">
      <f>E36-4</f>
    </nc>
    <odxf>
      <fill>
        <patternFill>
          <bgColor rgb="FFFFCCFF"/>
        </patternFill>
      </fill>
    </odxf>
    <ndxf>
      <fill>
        <patternFill>
          <bgColor theme="8" tint="0.79998168889431442"/>
        </patternFill>
      </fill>
    </ndxf>
  </rcc>
  <rcc rId="153" sId="2">
    <oc r="D37">
      <f>E37-2</f>
    </oc>
    <nc r="D37">
      <f>E37-2</f>
    </nc>
  </rcc>
  <rcc rId="154" sId="2" odxf="1" dxf="1">
    <oc r="D38">
      <f>E38-4</f>
    </oc>
    <nc r="D38">
      <f>E38-4</f>
    </nc>
    <odxf>
      <fill>
        <patternFill>
          <bgColor rgb="FFFFCCFF"/>
        </patternFill>
      </fill>
    </odxf>
    <ndxf>
      <fill>
        <patternFill>
          <bgColor theme="8" tint="0.79998168889431442"/>
        </patternFill>
      </fill>
    </ndxf>
  </rcc>
  <rcc rId="155" sId="2">
    <oc r="D39">
      <f>E39-2</f>
    </oc>
    <nc r="D39">
      <f>E39-2</f>
    </nc>
  </rcc>
  <rcc rId="156" sId="2">
    <oc r="D40">
      <f>E40-4</f>
    </oc>
    <nc r="D40">
      <f>E40-4</f>
    </nc>
  </rcc>
  <rcc rId="157" sId="2" odxf="1" dxf="1">
    <oc r="D27">
      <f>E27-4</f>
    </oc>
    <nc r="D27">
      <f>E27-4</f>
    </nc>
    <odxf>
      <fill>
        <patternFill>
          <bgColor rgb="FFFFCCFF"/>
        </patternFill>
      </fill>
    </odxf>
    <ndxf>
      <fill>
        <patternFill>
          <bgColor theme="8" tint="0.79998168889431442"/>
        </patternFill>
      </fill>
    </ndxf>
  </rcc>
  <rcc rId="158" sId="2" odxf="1" dxf="1">
    <oc r="F27">
      <f>E27+4</f>
    </oc>
    <nc r="F27">
      <f>E27+4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59" sId="2" odxf="1" dxf="1">
    <oc r="D19">
      <f>E19-4</f>
    </oc>
    <nc r="D19">
      <f>E19-4</f>
    </nc>
    <odxf>
      <fill>
        <patternFill>
          <bgColor rgb="FFFFCCFF"/>
        </patternFill>
      </fill>
    </odxf>
    <ndxf>
      <fill>
        <patternFill>
          <bgColor theme="8" tint="0.79998168889431442"/>
        </patternFill>
      </fill>
    </ndxf>
  </rcc>
  <rcc rId="160" sId="2" odxf="1" dxf="1">
    <oc r="F19">
      <f>E19+4</f>
    </oc>
    <nc r="F19">
      <f>E19+4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61" sId="3" odxf="1" dxf="1">
    <oc r="D27">
      <f>E27-4</f>
    </oc>
    <nc r="D27">
      <f>E27-4</f>
    </nc>
    <odxf>
      <fill>
        <patternFill>
          <bgColor rgb="FFFFCCFF"/>
        </patternFill>
      </fill>
    </odxf>
    <ndxf>
      <fill>
        <patternFill>
          <bgColor theme="8" tint="0.79998168889431442"/>
        </patternFill>
      </fill>
    </ndxf>
  </rcc>
  <rcc rId="162" sId="3" odxf="1" dxf="1">
    <oc r="F27">
      <f>E27+4</f>
    </oc>
    <nc r="F27">
      <f>E27+4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63" sId="3" odxf="1" dxf="1">
    <oc r="D19">
      <f>E19-4</f>
    </oc>
    <nc r="D19">
      <f>E19-4</f>
    </nc>
    <odxf>
      <fill>
        <patternFill>
          <bgColor rgb="FFFFCCFF"/>
        </patternFill>
      </fill>
    </odxf>
    <ndxf>
      <fill>
        <patternFill>
          <bgColor theme="8" tint="0.79998168889431442"/>
        </patternFill>
      </fill>
    </ndxf>
  </rcc>
  <rcc rId="164" sId="3" odxf="1" dxf="1">
    <oc r="F19">
      <f>E19+4</f>
    </oc>
    <nc r="F19">
      <f>E19+4</f>
    </nc>
    <odxf>
      <fill>
        <patternFill>
          <bgColor rgb="FFFFCCFF"/>
        </patternFill>
      </fill>
      <border outline="0">
        <left style="thin">
          <color auto="1"/>
        </left>
        <right style="medium">
          <color auto="1"/>
        </right>
      </border>
    </odxf>
    <ndxf>
      <fill>
        <patternFill>
          <bgColor theme="8" tint="0.79998168889431442"/>
        </patternFill>
      </fill>
      <border outline="0">
        <left style="medium">
          <color auto="1"/>
        </left>
        <right style="thin">
          <color auto="1"/>
        </right>
      </border>
    </ndxf>
  </rcc>
  <rcc rId="165" sId="2" numFmtId="19">
    <oc r="D6">
      <v>37377</v>
    </oc>
    <nc r="D6"/>
  </rcc>
  <rfmt sheetId="1" sqref="F19:F40" start="0" length="0">
    <dxf>
      <border>
        <right style="medium">
          <color auto="1"/>
        </right>
      </border>
    </dxf>
  </rfmt>
  <rfmt sheetId="1" sqref="D40:F40" start="0" length="0">
    <dxf>
      <border>
        <bottom style="medium">
          <color auto="1"/>
        </bottom>
      </border>
    </dxf>
  </rfmt>
  <rfmt sheetId="1" sqref="F19:F39" start="0" length="0">
    <dxf>
      <border>
        <left style="thin">
          <color auto="1"/>
        </left>
      </border>
    </dxf>
  </rfmt>
  <rfmt sheetId="2" sqref="F19:F40" start="0" length="0">
    <dxf>
      <border>
        <right style="medium">
          <color auto="1"/>
        </right>
      </border>
    </dxf>
  </rfmt>
  <rfmt sheetId="2" sqref="D40:F40" start="0" length="0">
    <dxf>
      <border>
        <bottom style="medium">
          <color auto="1"/>
        </bottom>
      </border>
    </dxf>
  </rfmt>
  <rfmt sheetId="2" sqref="F19:F35" start="0" length="0">
    <dxf>
      <border>
        <left style="thin">
          <color auto="1"/>
        </left>
      </border>
    </dxf>
  </rfmt>
  <rfmt sheetId="3" sqref="F19:F38" start="0" length="0">
    <dxf>
      <border>
        <right style="medium">
          <color auto="1"/>
        </right>
      </border>
    </dxf>
  </rfmt>
  <rfmt sheetId="3" sqref="D38:F38" start="0" length="0">
    <dxf>
      <border>
        <bottom style="medium">
          <color auto="1"/>
        </bottom>
      </border>
    </dxf>
  </rfmt>
  <rfmt sheetId="4" sqref="B37" start="0" length="0">
    <dxf>
      <border>
        <bottom style="thin">
          <color auto="1"/>
        </bottom>
      </border>
    </dxf>
  </rfmt>
  <rfmt sheetId="4" sqref="B36" start="0" length="0">
    <dxf>
      <border>
        <bottom style="thin">
          <color auto="1"/>
        </bottom>
      </border>
    </dxf>
  </rfmt>
  <rfmt sheetId="4" sqref="B33:B36">
    <dxf>
      <border>
        <top style="thin">
          <color auto="1"/>
        </top>
        <bottom style="thin">
          <color auto="1"/>
        </bottom>
        <horizontal style="thin">
          <color auto="1"/>
        </horizontal>
      </border>
    </dxf>
  </rfmt>
  <rfmt sheetId="5" sqref="B34" start="0" length="0">
    <dxf>
      <border>
        <top style="thin">
          <color auto="1"/>
        </top>
      </border>
    </dxf>
  </rfmt>
  <rfmt sheetId="5" sqref="B36" start="0" length="0">
    <dxf>
      <border>
        <bottom style="thin">
          <color auto="1"/>
        </bottom>
      </border>
    </dxf>
  </rfmt>
  <rfmt sheetId="6" sqref="B33" start="0" length="0">
    <dxf>
      <border>
        <top style="thin">
          <color auto="1"/>
        </top>
      </border>
    </dxf>
  </rfmt>
  <rfmt sheetId="6" sqref="B35" start="0" length="0">
    <dxf>
      <border>
        <bottom style="thin">
          <color auto="1"/>
        </bottom>
      </border>
    </dxf>
  </rfmt>
  <rfmt sheetId="7" sqref="B31" start="0" length="0">
    <dxf>
      <border>
        <left style="thin">
          <color auto="1"/>
        </left>
        <right style="thin">
          <color auto="1"/>
        </right>
        <top style="thin">
          <color auto="1"/>
        </top>
        <bottom style="thin">
          <color auto="1"/>
        </bottom>
      </border>
    </dxf>
  </rfmt>
  <rfmt sheetId="8" sqref="F26" start="0" length="0">
    <dxf>
      <border>
        <left style="thin">
          <color auto="1"/>
        </left>
        <right style="medium">
          <color auto="1"/>
        </right>
        <top style="thin">
          <color auto="1"/>
        </top>
        <bottom style="thin">
          <color auto="1"/>
        </bottom>
      </border>
    </dxf>
  </rfmt>
  <rfmt sheetId="8" sqref="B30" start="0" length="0">
    <dxf>
      <border>
        <left style="thin">
          <color auto="1"/>
        </left>
        <right style="thin">
          <color auto="1"/>
        </right>
        <top style="thin">
          <color auto="1"/>
        </top>
        <bottom style="thin">
          <color auto="1"/>
        </bottom>
      </border>
    </dxf>
  </rfmt>
  <rfmt sheetId="9" sqref="B30" start="0" length="0">
    <dxf>
      <border>
        <left style="thin">
          <color auto="1"/>
        </left>
        <right style="thin">
          <color auto="1"/>
        </right>
        <top style="thin">
          <color auto="1"/>
        </top>
        <bottom style="thin">
          <color auto="1"/>
        </bottom>
      </border>
    </dxf>
  </rfmt>
  <rfmt sheetId="10" sqref="B28" start="0" length="0">
    <dxf>
      <border>
        <left style="thin">
          <color auto="1"/>
        </left>
        <right style="thin">
          <color auto="1"/>
        </right>
        <top style="thin">
          <color auto="1"/>
        </top>
        <bottom style="thin">
          <color auto="1"/>
        </bottom>
      </border>
    </dxf>
  </rfmt>
  <rfmt sheetId="11" sqref="B28" start="0" length="0">
    <dxf>
      <border>
        <left style="thin">
          <color auto="1"/>
        </left>
        <right style="thin">
          <color auto="1"/>
        </right>
        <top style="thin">
          <color auto="1"/>
        </top>
        <bottom style="thin">
          <color auto="1"/>
        </bottom>
      </border>
    </dxf>
  </rfmt>
  <rfmt sheetId="12" sqref="B27" start="0" length="0">
    <dxf>
      <border>
        <left style="thin">
          <color auto="1"/>
        </left>
        <right style="thin">
          <color auto="1"/>
        </right>
        <top style="thin">
          <color auto="1"/>
        </top>
        <bottom style="thin">
          <color auto="1"/>
        </bottom>
      </border>
    </dxf>
  </rfmt>
  <rfmt sheetId="13" sqref="B27" start="0" length="0">
    <dxf>
      <border>
        <left style="thin">
          <color auto="1"/>
        </left>
        <right style="thin">
          <color auto="1"/>
        </right>
        <top style="thin">
          <color auto="1"/>
        </top>
        <bottom style="thin">
          <color auto="1"/>
        </bottom>
      </border>
    </dxf>
  </rfmt>
  <rfmt sheetId="14" sqref="B27" start="0" length="0">
    <dxf>
      <border>
        <left style="thin">
          <color auto="1"/>
        </left>
        <right style="thin">
          <color auto="1"/>
        </right>
        <top style="thin">
          <color auto="1"/>
        </top>
        <bottom style="thin">
          <color auto="1"/>
        </bottom>
      </border>
    </dxf>
  </rfmt>
  <rfmt sheetId="15" sqref="B26" start="0" length="0">
    <dxf>
      <border>
        <left style="thin">
          <color auto="1"/>
        </left>
        <right style="thin">
          <color auto="1"/>
        </right>
        <top style="thin">
          <color auto="1"/>
        </top>
        <bottom style="thin">
          <color auto="1"/>
        </bottom>
      </border>
    </dxf>
  </rfmt>
  <rfmt sheetId="16" sqref="B25" start="0" length="0">
    <dxf>
      <border>
        <left style="thin">
          <color auto="1"/>
        </left>
        <right style="thin">
          <color auto="1"/>
        </right>
        <top style="thin">
          <color auto="1"/>
        </top>
        <bottom style="thin">
          <color auto="1"/>
        </bottom>
      </border>
    </dxf>
  </rfmt>
  <rfmt sheetId="17" sqref="B24" start="0" length="0">
    <dxf>
      <border>
        <left style="thin">
          <color auto="1"/>
        </left>
        <right style="thin">
          <color auto="1"/>
        </right>
        <top style="thin">
          <color auto="1"/>
        </top>
        <bottom style="thin">
          <color auto="1"/>
        </bottom>
      </border>
    </dxf>
  </rfmt>
  <rfmt sheetId="18" sqref="B23" start="0" length="0">
    <dxf>
      <border>
        <left style="thin">
          <color auto="1"/>
        </left>
        <right style="thin">
          <color auto="1"/>
        </right>
        <top style="thin">
          <color auto="1"/>
        </top>
        <bottom style="thin">
          <color auto="1"/>
        </bottom>
      </border>
    </dxf>
  </rfmt>
  <rfmt sheetId="15" sqref="F20" start="0" length="0">
    <dxf>
      <border>
        <left style="thin">
          <color auto="1"/>
        </left>
        <right style="medium">
          <color auto="1"/>
        </right>
        <top style="thin">
          <color auto="1"/>
        </top>
        <bottom style="thin">
          <color auto="1"/>
        </bottom>
      </border>
    </dxf>
  </rfmt>
  <rfmt sheetId="14" sqref="F20:F21" start="0" length="0">
    <dxf>
      <border>
        <right style="medium">
          <color auto="1"/>
        </right>
      </border>
    </dxf>
  </rfmt>
  <rfmt sheetId="3" sqref="B35" start="0" length="0">
    <dxf>
      <border>
        <top style="thin">
          <color auto="1"/>
        </top>
      </border>
    </dxf>
  </rfmt>
  <rfmt sheetId="3" sqref="B37" start="0" length="0">
    <dxf>
      <border>
        <bottom style="thin">
          <color auto="1"/>
        </bottom>
      </border>
    </dxf>
  </rfmt>
  <rfmt sheetId="2" sqref="B37" start="0" length="0">
    <dxf>
      <border>
        <top style="thin">
          <color auto="1"/>
        </top>
      </border>
    </dxf>
  </rfmt>
  <rfmt sheetId="2" sqref="B39" start="0" length="0">
    <dxf>
      <border>
        <bottom style="thin">
          <color auto="1"/>
        </bottom>
      </border>
    </dxf>
  </rfmt>
  <rfmt sheetId="1" sqref="B36" start="0" length="0">
    <dxf>
      <border>
        <top style="thin">
          <color auto="1"/>
        </top>
      </border>
    </dxf>
  </rfmt>
  <rfmt sheetId="1" sqref="B39" start="0" length="0">
    <dxf>
      <border>
        <bottom style="thin">
          <color auto="1"/>
        </bottom>
      </border>
    </dxf>
  </rfmt>
  <rfmt sheetId="1" sqref="B36:B39">
    <dxf>
      <border>
        <top style="thin">
          <color auto="1"/>
        </top>
        <bottom style="thin">
          <color auto="1"/>
        </bottom>
        <horizontal style="thin">
          <color auto="1"/>
        </horizontal>
      </border>
    </dxf>
  </rfmt>
  <rfmt sheetId="1" sqref="H38:H40" start="0" length="0">
    <dxf>
      <border>
        <right style="medium">
          <color auto="1"/>
        </right>
      </border>
    </dxf>
  </rfmt>
  <rfmt sheetId="2" sqref="C39:H39" start="0" length="0">
    <dxf>
      <border>
        <bottom style="thin">
          <color auto="1"/>
        </bottom>
      </border>
    </dxf>
  </rfmt>
  <rfmt sheetId="2" sqref="F36:F40" start="0" length="0">
    <dxf>
      <border>
        <left/>
      </border>
    </dxf>
  </rfmt>
  <rfmt sheetId="2" sqref="F36:F40" start="0" length="0">
    <dxf>
      <border>
        <left style="thin">
          <color indexed="64"/>
        </left>
      </border>
    </dxf>
  </rfmt>
  <rcv guid="{6D6ED5A2-D60A-45CE-8229-22FBAABACF56}" action="delete"/>
  <rdn rId="0" localSheetId="19" customView="1" name="Z_6D6ED5A2_D60A_45CE_8229_22FBAABACF56_.wvu.PrintArea" hidden="1" oldHidden="1">
    <formula>Last_Day_to_Enroll!$A$1:$I$27</formula>
    <oldFormula>Last_Day_to_Enroll!$A$1:$I$27</oldFormula>
  </rdn>
  <rdn rId="0" localSheetId="20" customView="1" name="Z_6D6ED5A2_D60A_45CE_8229_22FBAABACF56_.wvu.PrintArea" hidden="1" oldHidden="1">
    <formula>'Post-PO Visits_Cal Tool'!$A$1:$H$32</formula>
    <oldFormula>'Post-PO Visits_Cal Tool'!$A$1:$H$32</oldFormula>
  </rdn>
  <rdn rId="0" localSheetId="21" customView="1" name="Z_6D6ED5A2_D60A_45CE_8229_22FBAABACF56_.wvu.PrintArea" hidden="1" oldHidden="1">
    <formula>'Seroconverter Spec. Coll.'!$A$1:$F$24</formula>
    <oldFormula>'Seroconverter Spec. Coll.'!$A$1:$F$24</oldFormula>
  </rdn>
  <rcv guid="{6D6ED5A2-D60A-45CE-8229-22FBAABACF5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B107-997C-4EAD-96A5-25EA4BE6D2EE}">
  <sheetPr>
    <pageSetUpPr fitToPage="1"/>
  </sheetPr>
  <dimension ref="A1:N41"/>
  <sheetViews>
    <sheetView tabSelected="1"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65</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12</v>
      </c>
      <c r="E8" s="51">
        <v>0</v>
      </c>
      <c r="F8" s="31"/>
      <c r="G8" s="87" t="s">
        <v>52</v>
      </c>
      <c r="H8" s="102">
        <f>D6+293-(D8*7+E8)</f>
        <v>209</v>
      </c>
      <c r="I8" s="15"/>
    </row>
    <row r="9" spans="1:14" ht="15" customHeight="1" x14ac:dyDescent="0.25">
      <c r="A9" s="118"/>
      <c r="B9" s="59"/>
      <c r="C9" s="119"/>
      <c r="D9" s="61" t="s">
        <v>20</v>
      </c>
      <c r="E9" s="61" t="s">
        <v>21</v>
      </c>
      <c r="F9" s="119"/>
      <c r="G9" s="50"/>
      <c r="H9" s="60"/>
      <c r="I9" s="15"/>
    </row>
    <row r="10" spans="1:14" ht="14.65" customHeight="1" x14ac:dyDescent="0.2">
      <c r="A10" s="118"/>
      <c r="B10" s="59" t="str">
        <f>IF(D8=12,"","This calendar can only be used for participants who enroll at 12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13</v>
      </c>
      <c r="D12" s="73">
        <f>E12-6</f>
        <v>1</v>
      </c>
      <c r="E12" s="74">
        <f>D$6+7</f>
        <v>7</v>
      </c>
      <c r="F12" s="75">
        <f>E12+2</f>
        <v>9</v>
      </c>
      <c r="G12" s="25"/>
      <c r="H12" s="29"/>
      <c r="I12" s="17"/>
    </row>
    <row r="13" spans="1:14" s="18" customFormat="1" ht="24.4" customHeight="1" x14ac:dyDescent="0.2">
      <c r="A13" s="71" t="s">
        <v>55</v>
      </c>
      <c r="B13" s="24" t="s">
        <v>14</v>
      </c>
      <c r="C13" s="53">
        <f>D8+2</f>
        <v>14</v>
      </c>
      <c r="D13" s="73">
        <f>E13-4</f>
        <v>10</v>
      </c>
      <c r="E13" s="74">
        <f>D$6+14</f>
        <v>14</v>
      </c>
      <c r="F13" s="75">
        <f>E13+4</f>
        <v>18</v>
      </c>
      <c r="G13" s="25"/>
      <c r="H13" s="29"/>
      <c r="I13" s="17"/>
    </row>
    <row r="14" spans="1:14" s="18" customFormat="1" ht="24.4" customHeight="1" x14ac:dyDescent="0.2">
      <c r="A14" s="71" t="s">
        <v>12</v>
      </c>
      <c r="B14" s="24" t="s">
        <v>15</v>
      </c>
      <c r="C14" s="53">
        <f>D8+3</f>
        <v>15</v>
      </c>
      <c r="D14" s="73">
        <f>E14-2</f>
        <v>19</v>
      </c>
      <c r="E14" s="74">
        <f>D$6+21</f>
        <v>21</v>
      </c>
      <c r="F14" s="75">
        <f>E14+2</f>
        <v>23</v>
      </c>
      <c r="G14" s="25"/>
      <c r="H14" s="29"/>
      <c r="I14" s="17"/>
    </row>
    <row r="15" spans="1:14" s="18" customFormat="1" ht="24" customHeight="1" x14ac:dyDescent="0.2">
      <c r="A15" s="71" t="s">
        <v>56</v>
      </c>
      <c r="B15" s="24" t="s">
        <v>16</v>
      </c>
      <c r="C15" s="53">
        <f>D8+4</f>
        <v>16</v>
      </c>
      <c r="D15" s="73">
        <f>E15-4</f>
        <v>24</v>
      </c>
      <c r="E15" s="74">
        <f>D$6+28</f>
        <v>28</v>
      </c>
      <c r="F15" s="75">
        <f>E15+4</f>
        <v>32</v>
      </c>
      <c r="G15" s="25"/>
      <c r="H15" s="29"/>
      <c r="I15" s="17"/>
    </row>
    <row r="16" spans="1:14" s="18" customFormat="1" ht="18" customHeight="1" x14ac:dyDescent="0.2">
      <c r="A16" s="109" t="s">
        <v>111</v>
      </c>
      <c r="B16" s="110"/>
      <c r="C16" s="111"/>
      <c r="D16" s="112"/>
      <c r="E16" s="113"/>
      <c r="F16" s="114"/>
      <c r="G16" s="115"/>
      <c r="H16" s="116"/>
      <c r="I16" s="17"/>
    </row>
    <row r="17" spans="1:9" s="18" customFormat="1" ht="18" customHeight="1" x14ac:dyDescent="0.2">
      <c r="A17" s="109" t="s">
        <v>112</v>
      </c>
      <c r="B17" s="110"/>
      <c r="C17" s="111"/>
      <c r="D17" s="112"/>
      <c r="E17" s="113"/>
      <c r="F17" s="114"/>
      <c r="G17" s="115"/>
      <c r="H17" s="116"/>
      <c r="I17" s="17"/>
    </row>
    <row r="18" spans="1:9" s="18" customFormat="1" ht="18" customHeight="1" x14ac:dyDescent="0.2">
      <c r="A18" s="109" t="s">
        <v>113</v>
      </c>
      <c r="B18" s="110"/>
      <c r="C18" s="111"/>
      <c r="D18" s="112"/>
      <c r="E18" s="113"/>
      <c r="F18" s="114"/>
      <c r="G18" s="115"/>
      <c r="H18" s="116"/>
      <c r="I18" s="17"/>
    </row>
    <row r="19" spans="1:9" s="18" customFormat="1" ht="24.4" customHeight="1" x14ac:dyDescent="0.2">
      <c r="A19" s="71" t="s">
        <v>67</v>
      </c>
      <c r="B19" s="24" t="s">
        <v>59</v>
      </c>
      <c r="C19" s="53">
        <f>D8+8</f>
        <v>20</v>
      </c>
      <c r="D19" s="73">
        <f>E19-4</f>
        <v>52</v>
      </c>
      <c r="E19" s="159">
        <f>D$6+56</f>
        <v>56</v>
      </c>
      <c r="F19" s="75">
        <f>E19+4</f>
        <v>60</v>
      </c>
      <c r="G19" s="25"/>
      <c r="H19" s="29"/>
      <c r="I19" s="17"/>
    </row>
    <row r="20" spans="1:9" s="18" customFormat="1" ht="18" customHeight="1" x14ac:dyDescent="0.2">
      <c r="A20" s="109" t="s">
        <v>114</v>
      </c>
      <c r="B20" s="110"/>
      <c r="C20" s="111"/>
      <c r="D20" s="112"/>
      <c r="E20" s="160"/>
      <c r="F20" s="114"/>
      <c r="G20" s="115"/>
      <c r="H20" s="116"/>
      <c r="I20" s="17"/>
    </row>
    <row r="21" spans="1:9" s="18" customFormat="1" ht="18" customHeight="1" x14ac:dyDescent="0.2">
      <c r="A21" s="109" t="s">
        <v>115</v>
      </c>
      <c r="B21" s="110"/>
      <c r="C21" s="111"/>
      <c r="D21" s="112"/>
      <c r="E21" s="160"/>
      <c r="F21" s="114"/>
      <c r="G21" s="115"/>
      <c r="H21" s="116"/>
      <c r="I21" s="17"/>
    </row>
    <row r="22" spans="1:9" s="18" customFormat="1" ht="18" customHeight="1" x14ac:dyDescent="0.2">
      <c r="A22" s="109" t="s">
        <v>116</v>
      </c>
      <c r="B22" s="110"/>
      <c r="C22" s="111"/>
      <c r="D22" s="112"/>
      <c r="E22" s="160"/>
      <c r="F22" s="114"/>
      <c r="G22" s="115"/>
      <c r="H22" s="116"/>
      <c r="I22" s="17"/>
    </row>
    <row r="23" spans="1:9" ht="24.4" customHeight="1" x14ac:dyDescent="0.2">
      <c r="A23" s="71" t="s">
        <v>68</v>
      </c>
      <c r="B23" s="24" t="s">
        <v>77</v>
      </c>
      <c r="C23" s="53">
        <f>D8+12</f>
        <v>24</v>
      </c>
      <c r="D23" s="73">
        <f>E23-4</f>
        <v>80</v>
      </c>
      <c r="E23" s="159">
        <f>D$6+84</f>
        <v>84</v>
      </c>
      <c r="F23" s="75">
        <f>E23+4</f>
        <v>88</v>
      </c>
      <c r="G23" s="25"/>
      <c r="H23" s="29"/>
      <c r="I23" s="13"/>
    </row>
    <row r="24" spans="1:9" s="18" customFormat="1" ht="18" customHeight="1" x14ac:dyDescent="0.2">
      <c r="A24" s="109" t="s">
        <v>117</v>
      </c>
      <c r="B24" s="110"/>
      <c r="C24" s="111"/>
      <c r="D24" s="112"/>
      <c r="E24" s="160"/>
      <c r="F24" s="114"/>
      <c r="G24" s="115"/>
      <c r="H24" s="116"/>
      <c r="I24" s="17"/>
    </row>
    <row r="25" spans="1:9" s="18" customFormat="1" ht="18" customHeight="1" x14ac:dyDescent="0.2">
      <c r="A25" s="109" t="s">
        <v>118</v>
      </c>
      <c r="B25" s="110"/>
      <c r="C25" s="111"/>
      <c r="D25" s="112"/>
      <c r="E25" s="160"/>
      <c r="F25" s="114"/>
      <c r="G25" s="115"/>
      <c r="H25" s="116"/>
      <c r="I25" s="17"/>
    </row>
    <row r="26" spans="1:9" s="18" customFormat="1" ht="18" customHeight="1" x14ac:dyDescent="0.2">
      <c r="A26" s="109" t="s">
        <v>119</v>
      </c>
      <c r="B26" s="110"/>
      <c r="C26" s="111"/>
      <c r="D26" s="112"/>
      <c r="E26" s="160"/>
      <c r="F26" s="114"/>
      <c r="G26" s="115"/>
      <c r="H26" s="116"/>
      <c r="I26" s="17"/>
    </row>
    <row r="27" spans="1:9" ht="24" customHeight="1" x14ac:dyDescent="0.2">
      <c r="A27" s="71" t="s">
        <v>69</v>
      </c>
      <c r="B27" s="24" t="s">
        <v>267</v>
      </c>
      <c r="C27" s="53">
        <f>D8+16</f>
        <v>28</v>
      </c>
      <c r="D27" s="73">
        <f>E27-4</f>
        <v>108</v>
      </c>
      <c r="E27" s="159">
        <f>D$6+112</f>
        <v>112</v>
      </c>
      <c r="F27" s="75">
        <f>E27+4</f>
        <v>116</v>
      </c>
      <c r="G27" s="25"/>
      <c r="H27" s="29"/>
    </row>
    <row r="28" spans="1:9" s="18" customFormat="1" ht="18" customHeight="1" x14ac:dyDescent="0.2">
      <c r="A28" s="109" t="s">
        <v>120</v>
      </c>
      <c r="B28" s="110"/>
      <c r="C28" s="111"/>
      <c r="D28" s="112"/>
      <c r="E28" s="160"/>
      <c r="F28" s="114"/>
      <c r="G28" s="115"/>
      <c r="H28" s="116"/>
      <c r="I28" s="17"/>
    </row>
    <row r="29" spans="1:9" s="18" customFormat="1" ht="18" customHeight="1" x14ac:dyDescent="0.2">
      <c r="A29" s="109" t="s">
        <v>121</v>
      </c>
      <c r="B29" s="110"/>
      <c r="C29" s="111"/>
      <c r="D29" s="112"/>
      <c r="E29" s="160"/>
      <c r="F29" s="114"/>
      <c r="G29" s="115"/>
      <c r="H29" s="116"/>
      <c r="I29" s="17"/>
    </row>
    <row r="30" spans="1:9" s="18" customFormat="1" ht="18" customHeight="1" x14ac:dyDescent="0.2">
      <c r="A30" s="109" t="s">
        <v>122</v>
      </c>
      <c r="B30" s="110"/>
      <c r="C30" s="111"/>
      <c r="D30" s="112"/>
      <c r="E30" s="160"/>
      <c r="F30" s="114"/>
      <c r="G30" s="115"/>
      <c r="H30" s="116"/>
      <c r="I30" s="17"/>
    </row>
    <row r="31" spans="1:9" ht="24" customHeight="1" x14ac:dyDescent="0.2">
      <c r="A31" s="71" t="s">
        <v>70</v>
      </c>
      <c r="B31" s="24" t="s">
        <v>268</v>
      </c>
      <c r="C31" s="53">
        <f>D8+20</f>
        <v>32</v>
      </c>
      <c r="D31" s="73">
        <f>E31-4</f>
        <v>136</v>
      </c>
      <c r="E31" s="159">
        <f>D$6+140</f>
        <v>140</v>
      </c>
      <c r="F31" s="75">
        <f>E31+4</f>
        <v>144</v>
      </c>
      <c r="G31" s="25"/>
      <c r="H31" s="29"/>
    </row>
    <row r="32" spans="1:9" s="18" customFormat="1" ht="18" customHeight="1" x14ac:dyDescent="0.2">
      <c r="A32" s="109" t="s">
        <v>123</v>
      </c>
      <c r="B32" s="110"/>
      <c r="C32" s="111"/>
      <c r="D32" s="112"/>
      <c r="E32" s="160"/>
      <c r="F32" s="114"/>
      <c r="G32" s="115"/>
      <c r="H32" s="116"/>
      <c r="I32" s="17"/>
    </row>
    <row r="33" spans="1:9" s="18" customFormat="1" ht="18" customHeight="1" x14ac:dyDescent="0.2">
      <c r="A33" s="109" t="s">
        <v>124</v>
      </c>
      <c r="B33" s="110"/>
      <c r="C33" s="111"/>
      <c r="D33" s="112"/>
      <c r="E33" s="160"/>
      <c r="F33" s="114"/>
      <c r="G33" s="115"/>
      <c r="H33" s="116"/>
      <c r="I33" s="17"/>
    </row>
    <row r="34" spans="1:9" s="18" customFormat="1" ht="18" customHeight="1" x14ac:dyDescent="0.2">
      <c r="A34" s="109" t="s">
        <v>125</v>
      </c>
      <c r="B34" s="110"/>
      <c r="C34" s="111"/>
      <c r="D34" s="112"/>
      <c r="E34" s="160"/>
      <c r="F34" s="114"/>
      <c r="G34" s="115"/>
      <c r="H34" s="116"/>
      <c r="I34" s="17"/>
    </row>
    <row r="35" spans="1:9" ht="24" customHeight="1" x14ac:dyDescent="0.2">
      <c r="A35" s="71" t="s">
        <v>71</v>
      </c>
      <c r="B35" s="163" t="s">
        <v>269</v>
      </c>
      <c r="C35" s="53">
        <f>D8+24</f>
        <v>36</v>
      </c>
      <c r="D35" s="73">
        <f>E35-4</f>
        <v>164</v>
      </c>
      <c r="E35" s="159">
        <f>D$6+168</f>
        <v>168</v>
      </c>
      <c r="F35" s="75">
        <f>E35+4</f>
        <v>172</v>
      </c>
      <c r="G35" s="25"/>
      <c r="H35" s="29"/>
    </row>
    <row r="36" spans="1:9" ht="24" customHeight="1" x14ac:dyDescent="0.2">
      <c r="A36" s="71" t="s">
        <v>74</v>
      </c>
      <c r="B36" s="161" t="s">
        <v>270</v>
      </c>
      <c r="C36" s="53">
        <f>C35+1</f>
        <v>37</v>
      </c>
      <c r="D36" s="73">
        <f t="shared" ref="D36:D40" si="0">E36-2</f>
        <v>173</v>
      </c>
      <c r="E36" s="159">
        <f>D$6+175</f>
        <v>175</v>
      </c>
      <c r="F36" s="75">
        <f t="shared" ref="F36:F40" si="1">E36+2</f>
        <v>177</v>
      </c>
      <c r="G36" s="25"/>
      <c r="H36" s="29"/>
    </row>
    <row r="37" spans="1:9" ht="24" customHeight="1" x14ac:dyDescent="0.2">
      <c r="A37" s="71" t="s">
        <v>75</v>
      </c>
      <c r="B37" s="161" t="s">
        <v>271</v>
      </c>
      <c r="C37" s="53">
        <f>C36+1</f>
        <v>38</v>
      </c>
      <c r="D37" s="73">
        <f>E37-4</f>
        <v>178</v>
      </c>
      <c r="E37" s="159">
        <f>D$6+182</f>
        <v>182</v>
      </c>
      <c r="F37" s="75">
        <f>E37+4</f>
        <v>186</v>
      </c>
      <c r="G37" s="25"/>
      <c r="H37" s="29"/>
    </row>
    <row r="38" spans="1:9" ht="24" customHeight="1" x14ac:dyDescent="0.2">
      <c r="A38" s="121" t="s">
        <v>73</v>
      </c>
      <c r="B38" s="161" t="s">
        <v>272</v>
      </c>
      <c r="C38" s="53">
        <f>C37+1</f>
        <v>39</v>
      </c>
      <c r="D38" s="73">
        <f t="shared" si="0"/>
        <v>187</v>
      </c>
      <c r="E38" s="159">
        <f>D$6+189</f>
        <v>189</v>
      </c>
      <c r="F38" s="75">
        <f t="shared" si="1"/>
        <v>191</v>
      </c>
      <c r="G38" s="25"/>
      <c r="H38" s="29"/>
    </row>
    <row r="39" spans="1:9" ht="24" customHeight="1" x14ac:dyDescent="0.2">
      <c r="A39" s="121" t="s">
        <v>76</v>
      </c>
      <c r="B39" s="161" t="s">
        <v>273</v>
      </c>
      <c r="C39" s="53">
        <f>C38+1</f>
        <v>40</v>
      </c>
      <c r="D39" s="73">
        <f>E39-4</f>
        <v>192</v>
      </c>
      <c r="E39" s="159">
        <f>D$6+196</f>
        <v>196</v>
      </c>
      <c r="F39" s="75">
        <f>E39+4</f>
        <v>200</v>
      </c>
      <c r="G39" s="25"/>
      <c r="H39" s="29"/>
    </row>
    <row r="40" spans="1:9" ht="24" customHeight="1" thickBot="1" x14ac:dyDescent="0.25">
      <c r="A40" s="104" t="s">
        <v>72</v>
      </c>
      <c r="B40" s="105" t="s">
        <v>274</v>
      </c>
      <c r="C40" s="106">
        <f>C39+1</f>
        <v>41</v>
      </c>
      <c r="D40" s="156">
        <f t="shared" si="0"/>
        <v>201</v>
      </c>
      <c r="E40" s="157">
        <f>D$6+203</f>
        <v>203</v>
      </c>
      <c r="F40" s="158">
        <f t="shared" si="1"/>
        <v>205</v>
      </c>
      <c r="G40" s="107"/>
      <c r="H40" s="108"/>
    </row>
    <row r="41" spans="1:9" x14ac:dyDescent="0.2">
      <c r="I41" s="13"/>
    </row>
  </sheetData>
  <customSheetViews>
    <customSheetView guid="{6D6ED5A2-D60A-45CE-8229-22FBAABACF56}" fitToPage="1">
      <selection activeCell="D6" sqref="D6"/>
      <pageMargins left="0.7" right="0.7" top="0.75" bottom="0.75" header="0.3" footer="0.3"/>
      <pageSetup scale="67" orientation="portrait" r:id="rId1"/>
    </customSheetView>
  </customSheetViews>
  <mergeCells count="3">
    <mergeCell ref="C4:E4"/>
    <mergeCell ref="A6:C6"/>
    <mergeCell ref="A8:C8"/>
  </mergeCells>
  <phoneticPr fontId="24" type="noConversion"/>
  <conditionalFormatting sqref="D8">
    <cfRule type="cellIs" dxfId="38" priority="1" operator="lessThan">
      <formula>12</formula>
    </cfRule>
    <cfRule type="cellIs" dxfId="37" priority="2" operator="greaterThan">
      <formula>12</formula>
    </cfRule>
  </conditionalFormatting>
  <dataValidations count="1">
    <dataValidation type="whole" allowBlank="1" showInputMessage="1" showErrorMessage="1" error="Value must be between 0 and 6." sqref="E8" xr:uid="{CD638EF0-21F0-482A-A992-5DC2E50FE4E9}">
      <formula1>0</formula1>
      <formula2>6</formula2>
    </dataValidation>
  </dataValidations>
  <pageMargins left="0.7" right="0.7" top="0.75" bottom="0.75" header="0.3" footer="0.3"/>
  <pageSetup scale="6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11B94-89EB-4568-82DE-142AF18BFDD2}">
  <sheetPr>
    <pageSetUpPr fitToPage="1"/>
  </sheetPr>
  <dimension ref="A1:N36"/>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96</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21</v>
      </c>
      <c r="E8" s="51">
        <v>0</v>
      </c>
      <c r="F8" s="31"/>
      <c r="G8" s="87" t="s">
        <v>52</v>
      </c>
      <c r="H8" s="102">
        <f>D6+293-(D8*7+E8)</f>
        <v>146</v>
      </c>
      <c r="I8" s="15"/>
    </row>
    <row r="9" spans="1:14" ht="15" customHeight="1" x14ac:dyDescent="0.25">
      <c r="A9" s="118"/>
      <c r="B9" s="59"/>
      <c r="C9" s="119"/>
      <c r="D9" s="61" t="s">
        <v>20</v>
      </c>
      <c r="E9" s="61" t="s">
        <v>21</v>
      </c>
      <c r="F9" s="119"/>
      <c r="G9" s="50"/>
      <c r="H9" s="60"/>
      <c r="I9" s="15"/>
    </row>
    <row r="10" spans="1:14" ht="14.65" customHeight="1" x14ac:dyDescent="0.2">
      <c r="A10" s="118"/>
      <c r="B10" s="59" t="str">
        <f>IF(D8=21,"","This calendar can only be used for participants who enroll at 21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22</v>
      </c>
      <c r="D12" s="73">
        <f>E12-6</f>
        <v>1</v>
      </c>
      <c r="E12" s="74">
        <f>D$6+7</f>
        <v>7</v>
      </c>
      <c r="F12" s="75">
        <f>E12+2</f>
        <v>9</v>
      </c>
      <c r="G12" s="25"/>
      <c r="H12" s="29"/>
      <c r="I12" s="17"/>
    </row>
    <row r="13" spans="1:14" s="18" customFormat="1" ht="24.4" customHeight="1" x14ac:dyDescent="0.2">
      <c r="A13" s="71" t="s">
        <v>55</v>
      </c>
      <c r="B13" s="24" t="s">
        <v>14</v>
      </c>
      <c r="C13" s="53">
        <f>D8+2</f>
        <v>23</v>
      </c>
      <c r="D13" s="73">
        <f>E13-4</f>
        <v>10</v>
      </c>
      <c r="E13" s="74">
        <f>D$6+14</f>
        <v>14</v>
      </c>
      <c r="F13" s="75">
        <f>E13+4</f>
        <v>18</v>
      </c>
      <c r="G13" s="25"/>
      <c r="H13" s="29"/>
      <c r="I13" s="17"/>
    </row>
    <row r="14" spans="1:14" s="18" customFormat="1" ht="24.4" customHeight="1" x14ac:dyDescent="0.2">
      <c r="A14" s="71" t="s">
        <v>12</v>
      </c>
      <c r="B14" s="24" t="s">
        <v>15</v>
      </c>
      <c r="C14" s="53">
        <f>D8+3</f>
        <v>24</v>
      </c>
      <c r="D14" s="73">
        <f>E14-2</f>
        <v>19</v>
      </c>
      <c r="E14" s="74">
        <f>D$6+21</f>
        <v>21</v>
      </c>
      <c r="F14" s="75">
        <f>E14+2</f>
        <v>23</v>
      </c>
      <c r="G14" s="25"/>
      <c r="H14" s="29"/>
      <c r="I14" s="17"/>
    </row>
    <row r="15" spans="1:14" s="18" customFormat="1" ht="24.4" customHeight="1" x14ac:dyDescent="0.2">
      <c r="A15" s="71" t="s">
        <v>56</v>
      </c>
      <c r="B15" s="24" t="s">
        <v>16</v>
      </c>
      <c r="C15" s="53">
        <f>D8+4</f>
        <v>25</v>
      </c>
      <c r="D15" s="73">
        <f>E15-4</f>
        <v>24</v>
      </c>
      <c r="E15" s="74">
        <f>D$6+28</f>
        <v>28</v>
      </c>
      <c r="F15" s="75">
        <f>E15+4</f>
        <v>32</v>
      </c>
      <c r="G15" s="25"/>
      <c r="H15" s="29"/>
      <c r="I15" s="17"/>
    </row>
    <row r="16" spans="1:14" s="18" customFormat="1" ht="18" customHeight="1" x14ac:dyDescent="0.2">
      <c r="A16" s="109" t="s">
        <v>217</v>
      </c>
      <c r="B16" s="110"/>
      <c r="C16" s="111"/>
      <c r="D16" s="112"/>
      <c r="E16" s="113"/>
      <c r="F16" s="114"/>
      <c r="G16" s="115"/>
      <c r="H16" s="116"/>
      <c r="I16" s="17"/>
    </row>
    <row r="17" spans="1:9" s="18" customFormat="1" ht="18" customHeight="1" x14ac:dyDescent="0.2">
      <c r="A17" s="109" t="s">
        <v>218</v>
      </c>
      <c r="B17" s="110"/>
      <c r="C17" s="111"/>
      <c r="D17" s="112"/>
      <c r="E17" s="113"/>
      <c r="F17" s="114"/>
      <c r="G17" s="115"/>
      <c r="H17" s="116"/>
      <c r="I17" s="17"/>
    </row>
    <row r="18" spans="1:9" s="18" customFormat="1" ht="18" customHeight="1" x14ac:dyDescent="0.2">
      <c r="A18" s="109" t="s">
        <v>219</v>
      </c>
      <c r="B18" s="110"/>
      <c r="C18" s="111"/>
      <c r="D18" s="112"/>
      <c r="E18" s="113"/>
      <c r="F18" s="114"/>
      <c r="G18" s="115"/>
      <c r="H18" s="116"/>
      <c r="I18" s="17"/>
    </row>
    <row r="19" spans="1:9" s="18" customFormat="1" ht="24.4" customHeight="1" x14ac:dyDescent="0.2">
      <c r="A19" s="71" t="s">
        <v>67</v>
      </c>
      <c r="B19" s="24" t="s">
        <v>59</v>
      </c>
      <c r="C19" s="53">
        <f>D8+8</f>
        <v>29</v>
      </c>
      <c r="D19" s="73">
        <f>E19-4</f>
        <v>52</v>
      </c>
      <c r="E19" s="74">
        <f>D$6+56</f>
        <v>56</v>
      </c>
      <c r="F19" s="75">
        <f>E19+4</f>
        <v>60</v>
      </c>
      <c r="G19" s="25"/>
      <c r="H19" s="29"/>
      <c r="I19" s="17"/>
    </row>
    <row r="20" spans="1:9" s="18" customFormat="1" ht="18" customHeight="1" x14ac:dyDescent="0.2">
      <c r="A20" s="109" t="s">
        <v>220</v>
      </c>
      <c r="B20" s="110"/>
      <c r="C20" s="111"/>
      <c r="D20" s="112"/>
      <c r="E20" s="113"/>
      <c r="F20" s="114"/>
      <c r="G20" s="115"/>
      <c r="H20" s="116"/>
      <c r="I20" s="17"/>
    </row>
    <row r="21" spans="1:9" s="18" customFormat="1" ht="18" customHeight="1" x14ac:dyDescent="0.2">
      <c r="A21" s="109" t="s">
        <v>221</v>
      </c>
      <c r="B21" s="110"/>
      <c r="C21" s="111"/>
      <c r="D21" s="112"/>
      <c r="E21" s="113"/>
      <c r="F21" s="114"/>
      <c r="G21" s="115"/>
      <c r="H21" s="116"/>
      <c r="I21" s="17"/>
    </row>
    <row r="22" spans="1:9" s="18" customFormat="1" ht="18" customHeight="1" x14ac:dyDescent="0.2">
      <c r="A22" s="109" t="s">
        <v>222</v>
      </c>
      <c r="B22" s="110"/>
      <c r="C22" s="111"/>
      <c r="D22" s="112"/>
      <c r="E22" s="113"/>
      <c r="F22" s="114"/>
      <c r="G22" s="115"/>
      <c r="H22" s="116"/>
      <c r="I22" s="17"/>
    </row>
    <row r="23" spans="1:9" ht="24.4" customHeight="1" x14ac:dyDescent="0.2">
      <c r="A23" s="71" t="s">
        <v>68</v>
      </c>
      <c r="B23" s="24" t="s">
        <v>77</v>
      </c>
      <c r="C23" s="53">
        <f>D8+12</f>
        <v>33</v>
      </c>
      <c r="D23" s="73">
        <f>E23-4</f>
        <v>80</v>
      </c>
      <c r="E23" s="74">
        <f>D$6+84</f>
        <v>84</v>
      </c>
      <c r="F23" s="75">
        <f>E23+4</f>
        <v>88</v>
      </c>
      <c r="G23" s="25"/>
      <c r="H23" s="29"/>
      <c r="I23" s="13"/>
    </row>
    <row r="24" spans="1:9" s="18" customFormat="1" ht="18" customHeight="1" x14ac:dyDescent="0.2">
      <c r="A24" s="109" t="s">
        <v>223</v>
      </c>
      <c r="B24" s="110"/>
      <c r="C24" s="111"/>
      <c r="D24" s="112"/>
      <c r="E24" s="113"/>
      <c r="F24" s="114"/>
      <c r="G24" s="115"/>
      <c r="H24" s="116"/>
      <c r="I24" s="17"/>
    </row>
    <row r="25" spans="1:9" s="18" customFormat="1" ht="18" customHeight="1" x14ac:dyDescent="0.2">
      <c r="A25" s="109" t="s">
        <v>224</v>
      </c>
      <c r="B25" s="110"/>
      <c r="C25" s="111"/>
      <c r="D25" s="112"/>
      <c r="E25" s="113"/>
      <c r="F25" s="114"/>
      <c r="G25" s="115"/>
      <c r="H25" s="116"/>
      <c r="I25" s="17"/>
    </row>
    <row r="26" spans="1:9" ht="24" customHeight="1" x14ac:dyDescent="0.2">
      <c r="A26" s="71" t="s">
        <v>97</v>
      </c>
      <c r="B26" s="24" t="s">
        <v>82</v>
      </c>
      <c r="C26" s="53">
        <f>C23+3</f>
        <v>36</v>
      </c>
      <c r="D26" s="73">
        <f>E26-2</f>
        <v>103</v>
      </c>
      <c r="E26" s="74">
        <f>D$6+105</f>
        <v>105</v>
      </c>
      <c r="F26" s="75">
        <f>E26+2</f>
        <v>107</v>
      </c>
      <c r="G26" s="25"/>
      <c r="H26" s="29"/>
    </row>
    <row r="27" spans="1:9" ht="24" customHeight="1" x14ac:dyDescent="0.2">
      <c r="A27" s="71" t="s">
        <v>98</v>
      </c>
      <c r="B27" s="24" t="s">
        <v>267</v>
      </c>
      <c r="C27" s="53">
        <f>C26+1</f>
        <v>37</v>
      </c>
      <c r="D27" s="73">
        <f>E27-4</f>
        <v>108</v>
      </c>
      <c r="E27" s="74">
        <f>D$6+112</f>
        <v>112</v>
      </c>
      <c r="F27" s="75">
        <f>E27+4</f>
        <v>116</v>
      </c>
      <c r="G27" s="25"/>
      <c r="H27" s="29"/>
    </row>
    <row r="28" spans="1:9" ht="24" customHeight="1" x14ac:dyDescent="0.2">
      <c r="A28" s="71" t="s">
        <v>94</v>
      </c>
      <c r="B28" s="161" t="s">
        <v>261</v>
      </c>
      <c r="C28" s="53">
        <f>C27+1</f>
        <v>38</v>
      </c>
      <c r="D28" s="73">
        <f>E28-2</f>
        <v>117</v>
      </c>
      <c r="E28" s="74">
        <f>D$6+119</f>
        <v>119</v>
      </c>
      <c r="F28" s="75">
        <f>E28+2</f>
        <v>121</v>
      </c>
      <c r="G28" s="25"/>
      <c r="H28" s="29"/>
    </row>
    <row r="29" spans="1:9" ht="24" customHeight="1" x14ac:dyDescent="0.2">
      <c r="A29" s="71" t="s">
        <v>92</v>
      </c>
      <c r="B29" s="164" t="s">
        <v>262</v>
      </c>
      <c r="C29" s="53">
        <f>C28+1</f>
        <v>39</v>
      </c>
      <c r="D29" s="73">
        <f>E29-4</f>
        <v>122</v>
      </c>
      <c r="E29" s="74">
        <f>D$6+126</f>
        <v>126</v>
      </c>
      <c r="F29" s="75">
        <f>E29+4</f>
        <v>130</v>
      </c>
      <c r="G29" s="25"/>
      <c r="H29" s="29"/>
    </row>
    <row r="30" spans="1:9" ht="24" customHeight="1" x14ac:dyDescent="0.2">
      <c r="A30" s="71" t="s">
        <v>90</v>
      </c>
      <c r="B30" s="24" t="s">
        <v>263</v>
      </c>
      <c r="C30" s="53">
        <f>C29+1</f>
        <v>40</v>
      </c>
      <c r="D30" s="73">
        <f>E30-2</f>
        <v>131</v>
      </c>
      <c r="E30" s="74">
        <f>D$6+133</f>
        <v>133</v>
      </c>
      <c r="F30" s="75">
        <f>E30+2</f>
        <v>135</v>
      </c>
      <c r="G30" s="25"/>
      <c r="H30" s="29"/>
    </row>
    <row r="31" spans="1:9" ht="24" customHeight="1" x14ac:dyDescent="0.2">
      <c r="A31" s="71" t="s">
        <v>91</v>
      </c>
      <c r="B31" s="24" t="s">
        <v>268</v>
      </c>
      <c r="C31" s="53">
        <f>C30+1</f>
        <v>41</v>
      </c>
      <c r="D31" s="73">
        <f>E31-4</f>
        <v>136</v>
      </c>
      <c r="E31" s="74">
        <f>D$6+140</f>
        <v>140</v>
      </c>
      <c r="F31" s="75">
        <f>E31+4</f>
        <v>144</v>
      </c>
      <c r="G31" s="25"/>
      <c r="H31" s="29"/>
    </row>
    <row r="36" spans="9:9" x14ac:dyDescent="0.2">
      <c r="I36"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20" priority="1" operator="lessThan">
      <formula>21</formula>
    </cfRule>
    <cfRule type="cellIs" dxfId="19" priority="2" operator="greaterThan">
      <formula>21</formula>
    </cfRule>
  </conditionalFormatting>
  <dataValidations count="1">
    <dataValidation type="whole" allowBlank="1" showInputMessage="1" showErrorMessage="1" error="Value must be between 0 and 6." sqref="E8" xr:uid="{56717C5E-47F9-43F3-A421-065784473F8A}">
      <formula1>0</formula1>
      <formula2>6</formula2>
    </dataValidation>
  </dataValidations>
  <pageMargins left="0.7" right="0.7" top="0.75" bottom="0.75" header="0.3" footer="0.3"/>
  <pageSetup scale="70"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7EB7-7D7B-4670-827A-A3C502F065FA}">
  <sheetPr>
    <pageSetUpPr fitToPage="1"/>
  </sheetPr>
  <dimension ref="A1:N35"/>
  <sheetViews>
    <sheetView zoomScaleNormal="90"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99</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22</v>
      </c>
      <c r="E8" s="51">
        <v>0</v>
      </c>
      <c r="F8" s="31"/>
      <c r="G8" s="87" t="s">
        <v>52</v>
      </c>
      <c r="H8" s="102">
        <f>D6+293-(D8*7+E8)</f>
        <v>139</v>
      </c>
      <c r="I8" s="15"/>
    </row>
    <row r="9" spans="1:14" ht="15" customHeight="1" x14ac:dyDescent="0.25">
      <c r="A9" s="118"/>
      <c r="B9" s="59"/>
      <c r="C9" s="119"/>
      <c r="D9" s="61" t="s">
        <v>20</v>
      </c>
      <c r="E9" s="61" t="s">
        <v>21</v>
      </c>
      <c r="F9" s="119"/>
      <c r="G9" s="50"/>
      <c r="H9" s="60"/>
      <c r="I9" s="15"/>
    </row>
    <row r="10" spans="1:14" ht="14.65" customHeight="1" x14ac:dyDescent="0.2">
      <c r="A10" s="118"/>
      <c r="B10" s="59" t="str">
        <f>IF(D8=22,"","This calendar can only be used for participants who enroll at 22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23</v>
      </c>
      <c r="D12" s="73">
        <f>E12-6</f>
        <v>1</v>
      </c>
      <c r="E12" s="74">
        <f>D$6+7</f>
        <v>7</v>
      </c>
      <c r="F12" s="75">
        <f>E12+2</f>
        <v>9</v>
      </c>
      <c r="G12" s="25"/>
      <c r="H12" s="29"/>
      <c r="I12" s="17"/>
    </row>
    <row r="13" spans="1:14" s="18" customFormat="1" ht="24.4" customHeight="1" x14ac:dyDescent="0.2">
      <c r="A13" s="71" t="s">
        <v>55</v>
      </c>
      <c r="B13" s="24" t="s">
        <v>14</v>
      </c>
      <c r="C13" s="53">
        <f>D8+2</f>
        <v>24</v>
      </c>
      <c r="D13" s="73">
        <f>E13-4</f>
        <v>10</v>
      </c>
      <c r="E13" s="74">
        <f>D$6+14</f>
        <v>14</v>
      </c>
      <c r="F13" s="75">
        <f>E13+4</f>
        <v>18</v>
      </c>
      <c r="G13" s="25"/>
      <c r="H13" s="29"/>
      <c r="I13" s="17"/>
    </row>
    <row r="14" spans="1:14" s="18" customFormat="1" ht="24.4" customHeight="1" x14ac:dyDescent="0.2">
      <c r="A14" s="71" t="s">
        <v>12</v>
      </c>
      <c r="B14" s="24" t="s">
        <v>15</v>
      </c>
      <c r="C14" s="53">
        <f>D8+3</f>
        <v>25</v>
      </c>
      <c r="D14" s="73">
        <f>E14-2</f>
        <v>19</v>
      </c>
      <c r="E14" s="74">
        <f>D$6+21</f>
        <v>21</v>
      </c>
      <c r="F14" s="75">
        <f>E14+2</f>
        <v>23</v>
      </c>
      <c r="G14" s="25"/>
      <c r="H14" s="29"/>
      <c r="I14" s="17"/>
    </row>
    <row r="15" spans="1:14" s="18" customFormat="1" ht="24.4" customHeight="1" x14ac:dyDescent="0.2">
      <c r="A15" s="71" t="s">
        <v>56</v>
      </c>
      <c r="B15" s="24" t="s">
        <v>16</v>
      </c>
      <c r="C15" s="53">
        <f>D8+4</f>
        <v>26</v>
      </c>
      <c r="D15" s="73">
        <f>E15-4</f>
        <v>24</v>
      </c>
      <c r="E15" s="74">
        <f>D$6+28</f>
        <v>28</v>
      </c>
      <c r="F15" s="75">
        <f>E15+4</f>
        <v>32</v>
      </c>
      <c r="G15" s="25"/>
      <c r="H15" s="29"/>
      <c r="I15" s="17"/>
    </row>
    <row r="16" spans="1:14" s="18" customFormat="1" ht="18" customHeight="1" x14ac:dyDescent="0.2">
      <c r="A16" s="109" t="s">
        <v>225</v>
      </c>
      <c r="B16" s="110"/>
      <c r="C16" s="111"/>
      <c r="D16" s="112"/>
      <c r="E16" s="113"/>
      <c r="F16" s="114"/>
      <c r="G16" s="115"/>
      <c r="H16" s="116"/>
      <c r="I16" s="17"/>
    </row>
    <row r="17" spans="1:9" s="18" customFormat="1" ht="18" customHeight="1" x14ac:dyDescent="0.2">
      <c r="A17" s="109" t="s">
        <v>226</v>
      </c>
      <c r="B17" s="110"/>
      <c r="C17" s="111"/>
      <c r="D17" s="112"/>
      <c r="E17" s="113"/>
      <c r="F17" s="114"/>
      <c r="G17" s="115"/>
      <c r="H17" s="116"/>
      <c r="I17" s="17"/>
    </row>
    <row r="18" spans="1:9" s="18" customFormat="1" ht="18" customHeight="1" x14ac:dyDescent="0.2">
      <c r="A18" s="109" t="s">
        <v>227</v>
      </c>
      <c r="B18" s="110"/>
      <c r="C18" s="111"/>
      <c r="D18" s="112"/>
      <c r="E18" s="113"/>
      <c r="F18" s="114"/>
      <c r="G18" s="115"/>
      <c r="H18" s="116"/>
      <c r="I18" s="17"/>
    </row>
    <row r="19" spans="1:9" s="18" customFormat="1" ht="24.4" customHeight="1" x14ac:dyDescent="0.2">
      <c r="A19" s="71" t="s">
        <v>67</v>
      </c>
      <c r="B19" s="24" t="s">
        <v>59</v>
      </c>
      <c r="C19" s="53">
        <f>D8+8</f>
        <v>30</v>
      </c>
      <c r="D19" s="73">
        <f>E19-4</f>
        <v>52</v>
      </c>
      <c r="E19" s="74">
        <f>D$6+56</f>
        <v>56</v>
      </c>
      <c r="F19" s="75">
        <f>E19+4</f>
        <v>60</v>
      </c>
      <c r="G19" s="25"/>
      <c r="H19" s="29"/>
      <c r="I19" s="17"/>
    </row>
    <row r="20" spans="1:9" s="18" customFormat="1" ht="18" customHeight="1" x14ac:dyDescent="0.2">
      <c r="A20" s="109" t="s">
        <v>228</v>
      </c>
      <c r="B20" s="110"/>
      <c r="C20" s="111"/>
      <c r="D20" s="112"/>
      <c r="E20" s="113"/>
      <c r="F20" s="114"/>
      <c r="G20" s="115"/>
      <c r="H20" s="116"/>
      <c r="I20" s="17"/>
    </row>
    <row r="21" spans="1:9" s="18" customFormat="1" ht="18" customHeight="1" x14ac:dyDescent="0.2">
      <c r="A21" s="109" t="s">
        <v>229</v>
      </c>
      <c r="B21" s="110"/>
      <c r="C21" s="111"/>
      <c r="D21" s="112"/>
      <c r="E21" s="113"/>
      <c r="F21" s="114"/>
      <c r="G21" s="115"/>
      <c r="H21" s="116"/>
      <c r="I21" s="17"/>
    </row>
    <row r="22" spans="1:9" s="18" customFormat="1" ht="18" customHeight="1" x14ac:dyDescent="0.2">
      <c r="A22" s="109" t="s">
        <v>230</v>
      </c>
      <c r="B22" s="110"/>
      <c r="C22" s="111"/>
      <c r="D22" s="112"/>
      <c r="E22" s="113"/>
      <c r="F22" s="114"/>
      <c r="G22" s="115"/>
      <c r="H22" s="116"/>
      <c r="I22" s="17"/>
    </row>
    <row r="23" spans="1:9" ht="24.4" customHeight="1" x14ac:dyDescent="0.2">
      <c r="A23" s="71" t="s">
        <v>68</v>
      </c>
      <c r="B23" s="24" t="s">
        <v>77</v>
      </c>
      <c r="C23" s="53">
        <f>D8+12</f>
        <v>34</v>
      </c>
      <c r="D23" s="73">
        <f>E23-4</f>
        <v>80</v>
      </c>
      <c r="E23" s="74">
        <f>D$6+84</f>
        <v>84</v>
      </c>
      <c r="F23" s="75">
        <f>E23+4</f>
        <v>88</v>
      </c>
      <c r="G23" s="25"/>
      <c r="H23" s="29"/>
      <c r="I23" s="13"/>
    </row>
    <row r="24" spans="1:9" s="18" customFormat="1" ht="18" customHeight="1" x14ac:dyDescent="0.2">
      <c r="A24" s="109" t="s">
        <v>231</v>
      </c>
      <c r="B24" s="110"/>
      <c r="C24" s="111"/>
      <c r="D24" s="112"/>
      <c r="E24" s="113"/>
      <c r="F24" s="114"/>
      <c r="G24" s="115"/>
      <c r="H24" s="116"/>
      <c r="I24" s="17"/>
    </row>
    <row r="25" spans="1:9" ht="24" customHeight="1" x14ac:dyDescent="0.2">
      <c r="A25" s="71" t="s">
        <v>100</v>
      </c>
      <c r="B25" s="24" t="s">
        <v>79</v>
      </c>
      <c r="C25" s="53">
        <f>C23+2</f>
        <v>36</v>
      </c>
      <c r="D25" s="73">
        <f>E25-4</f>
        <v>94</v>
      </c>
      <c r="E25" s="74">
        <f>D$6+98</f>
        <v>98</v>
      </c>
      <c r="F25" s="75">
        <f>E25+4</f>
        <v>102</v>
      </c>
      <c r="G25" s="25"/>
      <c r="H25" s="29"/>
    </row>
    <row r="26" spans="1:9" ht="24" customHeight="1" x14ac:dyDescent="0.2">
      <c r="A26" s="71" t="s">
        <v>97</v>
      </c>
      <c r="B26" s="24" t="s">
        <v>82</v>
      </c>
      <c r="C26" s="53">
        <f>C23+3</f>
        <v>37</v>
      </c>
      <c r="D26" s="73">
        <f>E26-2</f>
        <v>103</v>
      </c>
      <c r="E26" s="74">
        <f>D$6+105</f>
        <v>105</v>
      </c>
      <c r="F26" s="75">
        <f>E26+2</f>
        <v>107</v>
      </c>
      <c r="G26" s="25"/>
      <c r="H26" s="29"/>
    </row>
    <row r="27" spans="1:9" ht="24" customHeight="1" x14ac:dyDescent="0.2">
      <c r="A27" s="71" t="s">
        <v>98</v>
      </c>
      <c r="B27" s="24" t="s">
        <v>267</v>
      </c>
      <c r="C27" s="53">
        <f>C26+1</f>
        <v>38</v>
      </c>
      <c r="D27" s="73">
        <f>E27-4</f>
        <v>108</v>
      </c>
      <c r="E27" s="74">
        <f>D$6+112</f>
        <v>112</v>
      </c>
      <c r="F27" s="75">
        <f>E27+4</f>
        <v>116</v>
      </c>
      <c r="G27" s="25"/>
      <c r="H27" s="29"/>
    </row>
    <row r="28" spans="1:9" ht="24" customHeight="1" x14ac:dyDescent="0.2">
      <c r="A28" s="71" t="s">
        <v>94</v>
      </c>
      <c r="B28" s="161" t="s">
        <v>261</v>
      </c>
      <c r="C28" s="53">
        <f>C27+1</f>
        <v>39</v>
      </c>
      <c r="D28" s="73">
        <f>E28-2</f>
        <v>117</v>
      </c>
      <c r="E28" s="74">
        <f>D$6+119</f>
        <v>119</v>
      </c>
      <c r="F28" s="75">
        <f>E28+2</f>
        <v>121</v>
      </c>
      <c r="G28" s="25"/>
      <c r="H28" s="29"/>
    </row>
    <row r="29" spans="1:9" ht="24" customHeight="1" x14ac:dyDescent="0.2">
      <c r="A29" s="71" t="s">
        <v>92</v>
      </c>
      <c r="B29" s="164" t="s">
        <v>262</v>
      </c>
      <c r="C29" s="53">
        <f>C28+1</f>
        <v>40</v>
      </c>
      <c r="D29" s="73">
        <f>E29-4</f>
        <v>122</v>
      </c>
      <c r="E29" s="74">
        <f>D$6+126</f>
        <v>126</v>
      </c>
      <c r="F29" s="75">
        <f>E29+4</f>
        <v>130</v>
      </c>
      <c r="G29" s="25"/>
      <c r="H29" s="29"/>
    </row>
    <row r="30" spans="1:9" ht="24" customHeight="1" x14ac:dyDescent="0.2">
      <c r="A30" s="71" t="s">
        <v>90</v>
      </c>
      <c r="B30" s="24" t="s">
        <v>263</v>
      </c>
      <c r="C30" s="53">
        <f>C29+1</f>
        <v>41</v>
      </c>
      <c r="D30" s="73">
        <f>E30-2</f>
        <v>131</v>
      </c>
      <c r="E30" s="74">
        <f>D$6+133</f>
        <v>133</v>
      </c>
      <c r="F30" s="75">
        <f>E30+2</f>
        <v>135</v>
      </c>
      <c r="G30" s="25"/>
      <c r="H30" s="29"/>
    </row>
    <row r="35" spans="9:9" x14ac:dyDescent="0.2">
      <c r="I35"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18" priority="1" operator="notEqual">
      <formula>22</formula>
    </cfRule>
    <cfRule type="cellIs" dxfId="17" priority="2" operator="notEqual">
      <formula>22</formula>
    </cfRule>
  </conditionalFormatting>
  <dataValidations count="1">
    <dataValidation type="whole" allowBlank="1" showInputMessage="1" showErrorMessage="1" error="Value must be between 0 and 6." sqref="E8" xr:uid="{2A91E780-48A8-4D9F-A4B4-98EDD9DBCC82}">
      <formula1>0</formula1>
      <formula2>6</formula2>
    </dataValidation>
  </dataValidations>
  <pageMargins left="0.7" right="0.7" top="0.75" bottom="0.75" header="0.3" footer="0.3"/>
  <pageSetup scale="70"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4CD44-B3E0-4142-B3AC-341C1020CD47}">
  <sheetPr>
    <pageSetUpPr fitToPage="1"/>
  </sheetPr>
  <dimension ref="A1:N34"/>
  <sheetViews>
    <sheetView zoomScaleNormal="90"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101</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23</v>
      </c>
      <c r="E8" s="51">
        <v>0</v>
      </c>
      <c r="F8" s="31"/>
      <c r="G8" s="87" t="s">
        <v>52</v>
      </c>
      <c r="H8" s="102">
        <f>D6+293-(D8*7+E8)</f>
        <v>132</v>
      </c>
      <c r="I8" s="15"/>
    </row>
    <row r="9" spans="1:14" ht="15" customHeight="1" x14ac:dyDescent="0.25">
      <c r="A9" s="118"/>
      <c r="B9" s="59"/>
      <c r="C9" s="119"/>
      <c r="D9" s="61" t="s">
        <v>20</v>
      </c>
      <c r="E9" s="61" t="s">
        <v>21</v>
      </c>
      <c r="F9" s="119"/>
      <c r="G9" s="50"/>
      <c r="H9" s="60"/>
      <c r="I9" s="15"/>
    </row>
    <row r="10" spans="1:14" ht="14.65" customHeight="1" x14ac:dyDescent="0.2">
      <c r="A10" s="118"/>
      <c r="B10" s="59" t="str">
        <f>IF(D8=23,"","This calendar can only be used for participants who enroll at 23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24</v>
      </c>
      <c r="D12" s="73">
        <f>E12-6</f>
        <v>1</v>
      </c>
      <c r="E12" s="74">
        <f>D$6+7</f>
        <v>7</v>
      </c>
      <c r="F12" s="75">
        <f>E12+2</f>
        <v>9</v>
      </c>
      <c r="G12" s="25"/>
      <c r="H12" s="29"/>
      <c r="I12" s="17"/>
    </row>
    <row r="13" spans="1:14" s="18" customFormat="1" ht="24.4" customHeight="1" x14ac:dyDescent="0.2">
      <c r="A13" s="71" t="s">
        <v>55</v>
      </c>
      <c r="B13" s="24" t="s">
        <v>14</v>
      </c>
      <c r="C13" s="53">
        <f>D8+2</f>
        <v>25</v>
      </c>
      <c r="D13" s="73">
        <f>E13-4</f>
        <v>10</v>
      </c>
      <c r="E13" s="74">
        <f>D$6+14</f>
        <v>14</v>
      </c>
      <c r="F13" s="75">
        <f>E13+4</f>
        <v>18</v>
      </c>
      <c r="G13" s="25"/>
      <c r="H13" s="29"/>
      <c r="I13" s="17"/>
    </row>
    <row r="14" spans="1:14" s="18" customFormat="1" ht="24.4" customHeight="1" x14ac:dyDescent="0.2">
      <c r="A14" s="71" t="s">
        <v>12</v>
      </c>
      <c r="B14" s="24" t="s">
        <v>15</v>
      </c>
      <c r="C14" s="53">
        <f>D8+3</f>
        <v>26</v>
      </c>
      <c r="D14" s="73">
        <f>E14-2</f>
        <v>19</v>
      </c>
      <c r="E14" s="74">
        <f>D$6+21</f>
        <v>21</v>
      </c>
      <c r="F14" s="75">
        <f>E14+2</f>
        <v>23</v>
      </c>
      <c r="G14" s="25"/>
      <c r="H14" s="29"/>
      <c r="I14" s="17"/>
    </row>
    <row r="15" spans="1:14" s="18" customFormat="1" ht="24.4" customHeight="1" x14ac:dyDescent="0.2">
      <c r="A15" s="71" t="s">
        <v>56</v>
      </c>
      <c r="B15" s="24" t="s">
        <v>16</v>
      </c>
      <c r="C15" s="53">
        <f>D8+4</f>
        <v>27</v>
      </c>
      <c r="D15" s="73">
        <f>E15-4</f>
        <v>24</v>
      </c>
      <c r="E15" s="74">
        <f>D$6+28</f>
        <v>28</v>
      </c>
      <c r="F15" s="75">
        <f>E15+4</f>
        <v>32</v>
      </c>
      <c r="G15" s="25"/>
      <c r="H15" s="29"/>
      <c r="I15" s="17"/>
    </row>
    <row r="16" spans="1:14" s="18" customFormat="1" ht="18" customHeight="1" x14ac:dyDescent="0.2">
      <c r="A16" s="109" t="s">
        <v>232</v>
      </c>
      <c r="B16" s="110"/>
      <c r="C16" s="111"/>
      <c r="D16" s="112"/>
      <c r="E16" s="113"/>
      <c r="F16" s="114"/>
      <c r="G16" s="115"/>
      <c r="H16" s="116"/>
      <c r="I16" s="17"/>
    </row>
    <row r="17" spans="1:9" s="18" customFormat="1" ht="18" customHeight="1" x14ac:dyDescent="0.2">
      <c r="A17" s="109" t="s">
        <v>233</v>
      </c>
      <c r="B17" s="110"/>
      <c r="C17" s="111"/>
      <c r="D17" s="112"/>
      <c r="E17" s="113"/>
      <c r="F17" s="114"/>
      <c r="G17" s="115"/>
      <c r="H17" s="116"/>
      <c r="I17" s="17"/>
    </row>
    <row r="18" spans="1:9" s="18" customFormat="1" ht="18" customHeight="1" x14ac:dyDescent="0.2">
      <c r="A18" s="109" t="s">
        <v>234</v>
      </c>
      <c r="B18" s="110"/>
      <c r="C18" s="111"/>
      <c r="D18" s="112"/>
      <c r="E18" s="113"/>
      <c r="F18" s="114"/>
      <c r="G18" s="115"/>
      <c r="H18" s="116"/>
      <c r="I18" s="17"/>
    </row>
    <row r="19" spans="1:9" s="18" customFormat="1" ht="24.4" customHeight="1" x14ac:dyDescent="0.2">
      <c r="A19" s="71" t="s">
        <v>67</v>
      </c>
      <c r="B19" s="24" t="s">
        <v>59</v>
      </c>
      <c r="C19" s="53">
        <f>D8+8</f>
        <v>31</v>
      </c>
      <c r="D19" s="73">
        <f>E19-4</f>
        <v>52</v>
      </c>
      <c r="E19" s="74">
        <f>D$6+56</f>
        <v>56</v>
      </c>
      <c r="F19" s="75">
        <f>E19+4</f>
        <v>60</v>
      </c>
      <c r="G19" s="25"/>
      <c r="H19" s="29"/>
      <c r="I19" s="17"/>
    </row>
    <row r="20" spans="1:9" s="18" customFormat="1" ht="18" customHeight="1" x14ac:dyDescent="0.2">
      <c r="A20" s="109" t="s">
        <v>235</v>
      </c>
      <c r="B20" s="110"/>
      <c r="C20" s="111"/>
      <c r="D20" s="112"/>
      <c r="E20" s="113"/>
      <c r="F20" s="114"/>
      <c r="G20" s="115"/>
      <c r="H20" s="116"/>
      <c r="I20" s="17"/>
    </row>
    <row r="21" spans="1:9" s="18" customFormat="1" ht="18" customHeight="1" x14ac:dyDescent="0.2">
      <c r="A21" s="109" t="s">
        <v>236</v>
      </c>
      <c r="B21" s="110"/>
      <c r="C21" s="111"/>
      <c r="D21" s="112"/>
      <c r="E21" s="113"/>
      <c r="F21" s="114"/>
      <c r="G21" s="115"/>
      <c r="H21" s="116"/>
      <c r="I21" s="17"/>
    </row>
    <row r="22" spans="1:9" s="18" customFormat="1" ht="18" customHeight="1" x14ac:dyDescent="0.2">
      <c r="A22" s="109" t="s">
        <v>237</v>
      </c>
      <c r="B22" s="110"/>
      <c r="C22" s="111"/>
      <c r="D22" s="112"/>
      <c r="E22" s="113"/>
      <c r="F22" s="114"/>
      <c r="G22" s="115"/>
      <c r="H22" s="116"/>
      <c r="I22" s="17"/>
    </row>
    <row r="23" spans="1:9" ht="24.4" customHeight="1" x14ac:dyDescent="0.2">
      <c r="A23" s="71" t="s">
        <v>68</v>
      </c>
      <c r="B23" s="24" t="s">
        <v>77</v>
      </c>
      <c r="C23" s="53">
        <f>D8+12</f>
        <v>35</v>
      </c>
      <c r="D23" s="73">
        <f>E23-4</f>
        <v>80</v>
      </c>
      <c r="E23" s="74">
        <f>D$6+84</f>
        <v>84</v>
      </c>
      <c r="F23" s="75">
        <f>E23+4</f>
        <v>88</v>
      </c>
      <c r="G23" s="25"/>
      <c r="H23" s="29"/>
      <c r="I23" s="13"/>
    </row>
    <row r="24" spans="1:9" ht="24" customHeight="1" x14ac:dyDescent="0.2">
      <c r="A24" s="71" t="s">
        <v>102</v>
      </c>
      <c r="B24" s="24" t="s">
        <v>78</v>
      </c>
      <c r="C24" s="53">
        <f>C23+1</f>
        <v>36</v>
      </c>
      <c r="D24" s="73">
        <f>E24-2</f>
        <v>89</v>
      </c>
      <c r="E24" s="74">
        <f>D$6+91</f>
        <v>91</v>
      </c>
      <c r="F24" s="75">
        <f>E24+2</f>
        <v>93</v>
      </c>
      <c r="G24" s="25"/>
      <c r="H24" s="29"/>
    </row>
    <row r="25" spans="1:9" ht="24" customHeight="1" x14ac:dyDescent="0.2">
      <c r="A25" s="71" t="s">
        <v>100</v>
      </c>
      <c r="B25" s="24" t="s">
        <v>79</v>
      </c>
      <c r="C25" s="53">
        <f>C23+2</f>
        <v>37</v>
      </c>
      <c r="D25" s="73">
        <f>E25-4</f>
        <v>94</v>
      </c>
      <c r="E25" s="74">
        <f>D$6+98</f>
        <v>98</v>
      </c>
      <c r="F25" s="75">
        <f>E25+4</f>
        <v>102</v>
      </c>
      <c r="G25" s="25"/>
      <c r="H25" s="29"/>
    </row>
    <row r="26" spans="1:9" ht="24" customHeight="1" x14ac:dyDescent="0.2">
      <c r="A26" s="71" t="s">
        <v>97</v>
      </c>
      <c r="B26" s="24" t="s">
        <v>82</v>
      </c>
      <c r="C26" s="53">
        <f>C23+3</f>
        <v>38</v>
      </c>
      <c r="D26" s="73">
        <f>E26-2</f>
        <v>103</v>
      </c>
      <c r="E26" s="74">
        <f>D$6+105</f>
        <v>105</v>
      </c>
      <c r="F26" s="75">
        <f>E26+2</f>
        <v>107</v>
      </c>
      <c r="G26" s="25"/>
      <c r="H26" s="29"/>
    </row>
    <row r="27" spans="1:9" ht="24" customHeight="1" x14ac:dyDescent="0.2">
      <c r="A27" s="71" t="s">
        <v>98</v>
      </c>
      <c r="B27" s="161" t="s">
        <v>267</v>
      </c>
      <c r="C27" s="53">
        <f>C26+1</f>
        <v>39</v>
      </c>
      <c r="D27" s="73">
        <f>E27-4</f>
        <v>108</v>
      </c>
      <c r="E27" s="74">
        <f>D$6+112</f>
        <v>112</v>
      </c>
      <c r="F27" s="75">
        <f>E27+4</f>
        <v>116</v>
      </c>
      <c r="G27" s="25"/>
      <c r="H27" s="29"/>
    </row>
    <row r="28" spans="1:9" ht="24" customHeight="1" x14ac:dyDescent="0.2">
      <c r="A28" s="71" t="s">
        <v>94</v>
      </c>
      <c r="B28" s="164" t="s">
        <v>261</v>
      </c>
      <c r="C28" s="53">
        <f>C27+1</f>
        <v>40</v>
      </c>
      <c r="D28" s="73">
        <f>E28-2</f>
        <v>117</v>
      </c>
      <c r="E28" s="74">
        <f>D$6+119</f>
        <v>119</v>
      </c>
      <c r="F28" s="75">
        <f>E28+2</f>
        <v>121</v>
      </c>
      <c r="G28" s="25"/>
      <c r="H28" s="29"/>
    </row>
    <row r="29" spans="1:9" ht="24" customHeight="1" x14ac:dyDescent="0.2">
      <c r="A29" s="71" t="s">
        <v>92</v>
      </c>
      <c r="B29" s="24" t="s">
        <v>262</v>
      </c>
      <c r="C29" s="53">
        <f>C28+1</f>
        <v>41</v>
      </c>
      <c r="D29" s="73">
        <f>E29-4</f>
        <v>122</v>
      </c>
      <c r="E29" s="74">
        <f>D$6+126</f>
        <v>126</v>
      </c>
      <c r="F29" s="75">
        <f>E29+4</f>
        <v>130</v>
      </c>
      <c r="G29" s="25"/>
      <c r="H29" s="29"/>
    </row>
    <row r="34" spans="9:9" x14ac:dyDescent="0.2">
      <c r="I34"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16" priority="1" operator="notEqual">
      <formula>23</formula>
    </cfRule>
    <cfRule type="cellIs" dxfId="15" priority="2" operator="notEqual">
      <formula>23</formula>
    </cfRule>
  </conditionalFormatting>
  <dataValidations count="1">
    <dataValidation type="whole" allowBlank="1" showInputMessage="1" showErrorMessage="1" error="Value must be between 0 and 6." sqref="E8" xr:uid="{82757EAD-FCE8-43BC-BFF6-6AF9425B9237}">
      <formula1>0</formula1>
      <formula2>6</formula2>
    </dataValidation>
  </dataValidations>
  <pageMargins left="0.7" right="0.7" top="0.75" bottom="0.75" header="0.3" footer="0.3"/>
  <pageSetup scale="70"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E8676-BBE1-405D-8B60-4860A8021EC9}">
  <sheetPr>
    <pageSetUpPr fitToPage="1"/>
  </sheetPr>
  <dimension ref="A1:N33"/>
  <sheetViews>
    <sheetView zoomScaleNormal="90" workbookViewId="0">
      <selection activeCell="L25" sqref="L25"/>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103</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24</v>
      </c>
      <c r="E8" s="51">
        <v>0</v>
      </c>
      <c r="F8" s="31"/>
      <c r="G8" s="87" t="s">
        <v>52</v>
      </c>
      <c r="H8" s="102">
        <f>D6+293-(D8*7+E8)</f>
        <v>125</v>
      </c>
      <c r="I8" s="15"/>
    </row>
    <row r="9" spans="1:14" ht="15" customHeight="1" x14ac:dyDescent="0.25">
      <c r="A9" s="118"/>
      <c r="B9" s="59"/>
      <c r="C9" s="119"/>
      <c r="D9" s="61" t="s">
        <v>20</v>
      </c>
      <c r="E9" s="61" t="s">
        <v>21</v>
      </c>
      <c r="F9" s="119"/>
      <c r="G9" s="50"/>
      <c r="H9" s="60"/>
      <c r="I9" s="15"/>
    </row>
    <row r="10" spans="1:14" ht="14.65" customHeight="1" x14ac:dyDescent="0.2">
      <c r="A10" s="118"/>
      <c r="B10" s="59" t="str">
        <f>IF(D8=24,"","This calendar can only be used for participants who enroll at 24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25</v>
      </c>
      <c r="D12" s="73">
        <f>E12-6</f>
        <v>1</v>
      </c>
      <c r="E12" s="74">
        <f>D$6+7</f>
        <v>7</v>
      </c>
      <c r="F12" s="75">
        <f>E12+2</f>
        <v>9</v>
      </c>
      <c r="G12" s="25"/>
      <c r="H12" s="29"/>
      <c r="I12" s="17"/>
    </row>
    <row r="13" spans="1:14" s="18" customFormat="1" ht="24.4" customHeight="1" x14ac:dyDescent="0.2">
      <c r="A13" s="71" t="s">
        <v>55</v>
      </c>
      <c r="B13" s="24" t="s">
        <v>14</v>
      </c>
      <c r="C13" s="53">
        <f>D8+2</f>
        <v>26</v>
      </c>
      <c r="D13" s="73">
        <f>E13-4</f>
        <v>10</v>
      </c>
      <c r="E13" s="74">
        <f>D$6+14</f>
        <v>14</v>
      </c>
      <c r="F13" s="75">
        <f>E13+4</f>
        <v>18</v>
      </c>
      <c r="G13" s="25"/>
      <c r="H13" s="29"/>
      <c r="I13" s="17"/>
    </row>
    <row r="14" spans="1:14" s="18" customFormat="1" ht="24.4" customHeight="1" x14ac:dyDescent="0.2">
      <c r="A14" s="71" t="s">
        <v>12</v>
      </c>
      <c r="B14" s="24" t="s">
        <v>15</v>
      </c>
      <c r="C14" s="53">
        <f>D8+3</f>
        <v>27</v>
      </c>
      <c r="D14" s="73">
        <f>E14-2</f>
        <v>19</v>
      </c>
      <c r="E14" s="74">
        <f>D$6+21</f>
        <v>21</v>
      </c>
      <c r="F14" s="75">
        <f>E14+2</f>
        <v>23</v>
      </c>
      <c r="G14" s="25"/>
      <c r="H14" s="29"/>
      <c r="I14" s="17"/>
    </row>
    <row r="15" spans="1:14" s="18" customFormat="1" ht="24.4" customHeight="1" x14ac:dyDescent="0.2">
      <c r="A15" s="71" t="s">
        <v>56</v>
      </c>
      <c r="B15" s="24" t="s">
        <v>16</v>
      </c>
      <c r="C15" s="53">
        <f>D8+4</f>
        <v>28</v>
      </c>
      <c r="D15" s="73">
        <f>E15-4</f>
        <v>24</v>
      </c>
      <c r="E15" s="74">
        <f>D$6+28</f>
        <v>28</v>
      </c>
      <c r="F15" s="75">
        <f>E15+4</f>
        <v>32</v>
      </c>
      <c r="G15" s="25"/>
      <c r="H15" s="29"/>
      <c r="I15" s="17"/>
    </row>
    <row r="16" spans="1:14" s="18" customFormat="1" ht="18" customHeight="1" x14ac:dyDescent="0.2">
      <c r="A16" s="109" t="s">
        <v>238</v>
      </c>
      <c r="B16" s="110"/>
      <c r="C16" s="111"/>
      <c r="D16" s="112"/>
      <c r="E16" s="113"/>
      <c r="F16" s="114"/>
      <c r="G16" s="115"/>
      <c r="H16" s="116"/>
      <c r="I16" s="17"/>
    </row>
    <row r="17" spans="1:9" s="18" customFormat="1" ht="18" customHeight="1" x14ac:dyDescent="0.2">
      <c r="A17" s="109" t="s">
        <v>239</v>
      </c>
      <c r="B17" s="110"/>
      <c r="C17" s="111"/>
      <c r="D17" s="112"/>
      <c r="E17" s="113"/>
      <c r="F17" s="114"/>
      <c r="G17" s="115"/>
      <c r="H17" s="116"/>
      <c r="I17" s="17"/>
    </row>
    <row r="18" spans="1:9" s="18" customFormat="1" ht="18" customHeight="1" x14ac:dyDescent="0.2">
      <c r="A18" s="109" t="s">
        <v>240</v>
      </c>
      <c r="B18" s="110"/>
      <c r="C18" s="111"/>
      <c r="D18" s="112"/>
      <c r="E18" s="113"/>
      <c r="F18" s="114"/>
      <c r="G18" s="115"/>
      <c r="H18" s="116"/>
      <c r="I18" s="17"/>
    </row>
    <row r="19" spans="1:9" s="18" customFormat="1" ht="24.4" customHeight="1" x14ac:dyDescent="0.2">
      <c r="A19" s="71" t="s">
        <v>67</v>
      </c>
      <c r="B19" s="24" t="s">
        <v>59</v>
      </c>
      <c r="C19" s="53">
        <f>D8+8</f>
        <v>32</v>
      </c>
      <c r="D19" s="73">
        <f>E19-4</f>
        <v>52</v>
      </c>
      <c r="E19" s="74">
        <f>D$6+56</f>
        <v>56</v>
      </c>
      <c r="F19" s="75">
        <f>E19+4</f>
        <v>60</v>
      </c>
      <c r="G19" s="25"/>
      <c r="H19" s="29"/>
      <c r="I19" s="17"/>
    </row>
    <row r="20" spans="1:9" s="18" customFormat="1" ht="18" customHeight="1" x14ac:dyDescent="0.2">
      <c r="A20" s="109" t="s">
        <v>241</v>
      </c>
      <c r="B20" s="110"/>
      <c r="C20" s="111"/>
      <c r="D20" s="112"/>
      <c r="E20" s="113"/>
      <c r="F20" s="114"/>
      <c r="G20" s="115"/>
      <c r="H20" s="116"/>
      <c r="I20" s="17"/>
    </row>
    <row r="21" spans="1:9" s="18" customFormat="1" ht="18" customHeight="1" x14ac:dyDescent="0.2">
      <c r="A21" s="109" t="s">
        <v>242</v>
      </c>
      <c r="B21" s="110"/>
      <c r="C21" s="111"/>
      <c r="D21" s="112"/>
      <c r="E21" s="113"/>
      <c r="F21" s="114"/>
      <c r="G21" s="115"/>
      <c r="H21" s="116"/>
      <c r="I21" s="17"/>
    </row>
    <row r="22" spans="1:9" s="18" customFormat="1" ht="18" customHeight="1" x14ac:dyDescent="0.2">
      <c r="A22" s="109" t="s">
        <v>243</v>
      </c>
      <c r="B22" s="110"/>
      <c r="C22" s="111"/>
      <c r="D22" s="112"/>
      <c r="E22" s="113"/>
      <c r="F22" s="114"/>
      <c r="G22" s="115"/>
      <c r="H22" s="116"/>
      <c r="I22" s="17"/>
    </row>
    <row r="23" spans="1:9" ht="24.4" customHeight="1" x14ac:dyDescent="0.2">
      <c r="A23" s="71" t="s">
        <v>68</v>
      </c>
      <c r="B23" s="24" t="s">
        <v>77</v>
      </c>
      <c r="C23" s="53">
        <f>D8+12</f>
        <v>36</v>
      </c>
      <c r="D23" s="73">
        <f>E23-4</f>
        <v>80</v>
      </c>
      <c r="E23" s="74">
        <f>D$6+84</f>
        <v>84</v>
      </c>
      <c r="F23" s="75">
        <f>E23+4</f>
        <v>88</v>
      </c>
      <c r="G23" s="25"/>
      <c r="H23" s="29"/>
      <c r="I23" s="13"/>
    </row>
    <row r="24" spans="1:9" ht="24" customHeight="1" x14ac:dyDescent="0.2">
      <c r="A24" s="71" t="s">
        <v>102</v>
      </c>
      <c r="B24" s="24" t="s">
        <v>78</v>
      </c>
      <c r="C24" s="53">
        <f>C23+1</f>
        <v>37</v>
      </c>
      <c r="D24" s="73">
        <f>E24-2</f>
        <v>89</v>
      </c>
      <c r="E24" s="74">
        <f>D$6+91</f>
        <v>91</v>
      </c>
      <c r="F24" s="75">
        <f>E24+2</f>
        <v>93</v>
      </c>
      <c r="G24" s="25"/>
      <c r="H24" s="29"/>
    </row>
    <row r="25" spans="1:9" ht="24" customHeight="1" x14ac:dyDescent="0.2">
      <c r="A25" s="71" t="s">
        <v>100</v>
      </c>
      <c r="B25" s="24" t="s">
        <v>79</v>
      </c>
      <c r="C25" s="53">
        <f>C23+2</f>
        <v>38</v>
      </c>
      <c r="D25" s="73">
        <f>E25-4</f>
        <v>94</v>
      </c>
      <c r="E25" s="74">
        <f>D$6+98</f>
        <v>98</v>
      </c>
      <c r="F25" s="75">
        <f>E25+4</f>
        <v>102</v>
      </c>
      <c r="G25" s="25"/>
      <c r="H25" s="29"/>
    </row>
    <row r="26" spans="1:9" ht="24" customHeight="1" x14ac:dyDescent="0.2">
      <c r="A26" s="71" t="s">
        <v>97</v>
      </c>
      <c r="B26" s="24" t="s">
        <v>82</v>
      </c>
      <c r="C26" s="53">
        <f>C23+3</f>
        <v>39</v>
      </c>
      <c r="D26" s="73">
        <f>E26-2</f>
        <v>103</v>
      </c>
      <c r="E26" s="74">
        <f>D$6+105</f>
        <v>105</v>
      </c>
      <c r="F26" s="75">
        <f>E26+2</f>
        <v>107</v>
      </c>
      <c r="G26" s="25"/>
      <c r="H26" s="29"/>
    </row>
    <row r="27" spans="1:9" ht="24" customHeight="1" x14ac:dyDescent="0.2">
      <c r="A27" s="71" t="s">
        <v>98</v>
      </c>
      <c r="B27" s="161" t="s">
        <v>267</v>
      </c>
      <c r="C27" s="53">
        <f>C26+1</f>
        <v>40</v>
      </c>
      <c r="D27" s="73">
        <f>E27-4</f>
        <v>108</v>
      </c>
      <c r="E27" s="74">
        <f>D$6+112</f>
        <v>112</v>
      </c>
      <c r="F27" s="75">
        <f>E27+4</f>
        <v>116</v>
      </c>
      <c r="G27" s="25"/>
      <c r="H27" s="29"/>
    </row>
    <row r="28" spans="1:9" ht="24" customHeight="1" x14ac:dyDescent="0.2">
      <c r="A28" s="71" t="s">
        <v>94</v>
      </c>
      <c r="B28" s="164" t="s">
        <v>261</v>
      </c>
      <c r="C28" s="53">
        <f>C27+1</f>
        <v>41</v>
      </c>
      <c r="D28" s="73">
        <f>E28-2</f>
        <v>117</v>
      </c>
      <c r="E28" s="74">
        <f>D$6+119</f>
        <v>119</v>
      </c>
      <c r="F28" s="75">
        <f>E28+2</f>
        <v>121</v>
      </c>
      <c r="G28" s="25"/>
      <c r="H28" s="29"/>
    </row>
    <row r="33" spans="9:9" x14ac:dyDescent="0.2">
      <c r="I33" s="13"/>
    </row>
  </sheetData>
  <customSheetViews>
    <customSheetView guid="{6D6ED5A2-D60A-45CE-8229-22FBAABACF56}" fitToPage="1">
      <selection activeCell="L25" sqref="L25"/>
      <pageMargins left="0.7" right="0.7" top="0.75" bottom="0.75" header="0.3" footer="0.3"/>
      <pageSetup scale="70" orientation="portrait" r:id="rId1"/>
    </customSheetView>
  </customSheetViews>
  <mergeCells count="3">
    <mergeCell ref="C4:E4"/>
    <mergeCell ref="A6:C6"/>
    <mergeCell ref="A8:C8"/>
  </mergeCells>
  <conditionalFormatting sqref="D8">
    <cfRule type="cellIs" dxfId="14" priority="1" operator="notEqual">
      <formula>24</formula>
    </cfRule>
    <cfRule type="cellIs" dxfId="13" priority="2" operator="notEqual">
      <formula>24</formula>
    </cfRule>
  </conditionalFormatting>
  <dataValidations count="1">
    <dataValidation type="whole" allowBlank="1" showInputMessage="1" showErrorMessage="1" error="Value must be between 0 and 6." sqref="E8" xr:uid="{2CF3B86A-74DF-4F59-8A07-A11120170B08}">
      <formula1>0</formula1>
      <formula2>6</formula2>
    </dataValidation>
  </dataValidations>
  <pageMargins left="0.7" right="0.7" top="0.75" bottom="0.75" header="0.3" footer="0.3"/>
  <pageSetup scale="70"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A3D3E-381A-4363-97F5-031FB25CD3B4}">
  <sheetPr>
    <pageSetUpPr fitToPage="1"/>
  </sheetPr>
  <dimension ref="A1:N32"/>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104</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25</v>
      </c>
      <c r="E8" s="51">
        <v>0</v>
      </c>
      <c r="F8" s="31"/>
      <c r="G8" s="87" t="s">
        <v>52</v>
      </c>
      <c r="H8" s="102">
        <f>D6+293-(D8*7+E8)</f>
        <v>118</v>
      </c>
      <c r="I8" s="15"/>
    </row>
    <row r="9" spans="1:14" ht="15" customHeight="1" x14ac:dyDescent="0.25">
      <c r="A9" s="118"/>
      <c r="B9" s="59"/>
      <c r="C9" s="119"/>
      <c r="D9" s="61" t="s">
        <v>20</v>
      </c>
      <c r="E9" s="61" t="s">
        <v>21</v>
      </c>
      <c r="F9" s="119"/>
      <c r="G9" s="50"/>
      <c r="H9" s="60"/>
      <c r="I9" s="15"/>
    </row>
    <row r="10" spans="1:14" ht="14.65" customHeight="1" x14ac:dyDescent="0.2">
      <c r="A10" s="118"/>
      <c r="B10" s="59" t="str">
        <f>IF(D8=25,"","This calendar can only be used for participants who enroll at 25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26</v>
      </c>
      <c r="D12" s="73">
        <f>E12-6</f>
        <v>1</v>
      </c>
      <c r="E12" s="74">
        <f>D$6+7</f>
        <v>7</v>
      </c>
      <c r="F12" s="75">
        <f>E12+2</f>
        <v>9</v>
      </c>
      <c r="G12" s="25"/>
      <c r="H12" s="29"/>
      <c r="I12" s="17"/>
    </row>
    <row r="13" spans="1:14" s="18" customFormat="1" ht="24.4" customHeight="1" x14ac:dyDescent="0.2">
      <c r="A13" s="71" t="s">
        <v>55</v>
      </c>
      <c r="B13" s="24" t="s">
        <v>14</v>
      </c>
      <c r="C13" s="53">
        <f>D8+2</f>
        <v>27</v>
      </c>
      <c r="D13" s="73">
        <f>E13-4</f>
        <v>10</v>
      </c>
      <c r="E13" s="74">
        <f>D$6+14</f>
        <v>14</v>
      </c>
      <c r="F13" s="75">
        <f>E13+4</f>
        <v>18</v>
      </c>
      <c r="G13" s="25"/>
      <c r="H13" s="29"/>
      <c r="I13" s="17"/>
    </row>
    <row r="14" spans="1:14" s="18" customFormat="1" ht="24.4" customHeight="1" x14ac:dyDescent="0.2">
      <c r="A14" s="71" t="s">
        <v>12</v>
      </c>
      <c r="B14" s="24" t="s">
        <v>15</v>
      </c>
      <c r="C14" s="53">
        <f>D8+3</f>
        <v>28</v>
      </c>
      <c r="D14" s="73">
        <f>E14-2</f>
        <v>19</v>
      </c>
      <c r="E14" s="74">
        <f>D$6+21</f>
        <v>21</v>
      </c>
      <c r="F14" s="75">
        <f>E14+2</f>
        <v>23</v>
      </c>
      <c r="G14" s="25"/>
      <c r="H14" s="29"/>
      <c r="I14" s="17"/>
    </row>
    <row r="15" spans="1:14" s="18" customFormat="1" ht="24.4" customHeight="1" x14ac:dyDescent="0.2">
      <c r="A15" s="71" t="s">
        <v>56</v>
      </c>
      <c r="B15" s="24" t="s">
        <v>16</v>
      </c>
      <c r="C15" s="53">
        <f>D8+4</f>
        <v>29</v>
      </c>
      <c r="D15" s="73">
        <f>E15-4</f>
        <v>24</v>
      </c>
      <c r="E15" s="74">
        <f>D$6+28</f>
        <v>28</v>
      </c>
      <c r="F15" s="75">
        <f>E15+4</f>
        <v>32</v>
      </c>
      <c r="G15" s="25"/>
      <c r="H15" s="29"/>
      <c r="I15" s="17"/>
    </row>
    <row r="16" spans="1:14" s="18" customFormat="1" ht="18" customHeight="1" x14ac:dyDescent="0.2">
      <c r="A16" s="109" t="s">
        <v>244</v>
      </c>
      <c r="B16" s="110"/>
      <c r="C16" s="111"/>
      <c r="D16" s="112"/>
      <c r="E16" s="113"/>
      <c r="F16" s="114"/>
      <c r="G16" s="115"/>
      <c r="H16" s="116"/>
      <c r="I16" s="17"/>
    </row>
    <row r="17" spans="1:9" s="18" customFormat="1" ht="18" customHeight="1" x14ac:dyDescent="0.2">
      <c r="A17" s="109" t="s">
        <v>245</v>
      </c>
      <c r="B17" s="110"/>
      <c r="C17" s="111"/>
      <c r="D17" s="112"/>
      <c r="E17" s="113"/>
      <c r="F17" s="114"/>
      <c r="G17" s="115"/>
      <c r="H17" s="116"/>
      <c r="I17" s="17"/>
    </row>
    <row r="18" spans="1:9" s="18" customFormat="1" ht="18" customHeight="1" x14ac:dyDescent="0.2">
      <c r="A18" s="109" t="s">
        <v>246</v>
      </c>
      <c r="B18" s="110"/>
      <c r="C18" s="111"/>
      <c r="D18" s="112"/>
      <c r="E18" s="113"/>
      <c r="F18" s="114"/>
      <c r="G18" s="115"/>
      <c r="H18" s="116"/>
      <c r="I18" s="17"/>
    </row>
    <row r="19" spans="1:9" s="18" customFormat="1" ht="24.4" customHeight="1" x14ac:dyDescent="0.2">
      <c r="A19" s="71" t="s">
        <v>67</v>
      </c>
      <c r="B19" s="24" t="s">
        <v>59</v>
      </c>
      <c r="C19" s="53">
        <f>D8+8</f>
        <v>33</v>
      </c>
      <c r="D19" s="73">
        <f>E19-4</f>
        <v>52</v>
      </c>
      <c r="E19" s="74">
        <f>D$6+56</f>
        <v>56</v>
      </c>
      <c r="F19" s="75">
        <f>E19+4</f>
        <v>60</v>
      </c>
      <c r="G19" s="25"/>
      <c r="H19" s="29"/>
      <c r="I19" s="17"/>
    </row>
    <row r="20" spans="1:9" s="18" customFormat="1" ht="18" customHeight="1" x14ac:dyDescent="0.2">
      <c r="A20" s="109" t="s">
        <v>247</v>
      </c>
      <c r="B20" s="110"/>
      <c r="C20" s="111"/>
      <c r="D20" s="113"/>
      <c r="E20" s="113"/>
      <c r="F20" s="166"/>
      <c r="G20" s="115"/>
      <c r="H20" s="116"/>
      <c r="I20" s="17"/>
    </row>
    <row r="21" spans="1:9" s="18" customFormat="1" ht="18" customHeight="1" x14ac:dyDescent="0.2">
      <c r="A21" s="109" t="s">
        <v>248</v>
      </c>
      <c r="B21" s="110"/>
      <c r="C21" s="111"/>
      <c r="D21" s="113"/>
      <c r="E21" s="113"/>
      <c r="F21" s="166"/>
      <c r="G21" s="115"/>
      <c r="H21" s="116"/>
      <c r="I21" s="17"/>
    </row>
    <row r="22" spans="1:9" s="18" customFormat="1" ht="24.4" customHeight="1" x14ac:dyDescent="0.2">
      <c r="A22" s="71" t="s">
        <v>62</v>
      </c>
      <c r="B22" s="24" t="s">
        <v>63</v>
      </c>
      <c r="C22" s="53">
        <f>C19+3</f>
        <v>36</v>
      </c>
      <c r="D22" s="73">
        <f t="shared" ref="D22" si="0">E22-2</f>
        <v>75</v>
      </c>
      <c r="E22" s="74">
        <f>D$6+77</f>
        <v>77</v>
      </c>
      <c r="F22" s="75">
        <f t="shared" ref="F22" si="1">E22+2</f>
        <v>79</v>
      </c>
      <c r="G22" s="25"/>
      <c r="H22" s="29"/>
      <c r="I22" s="17"/>
    </row>
    <row r="23" spans="1:9" ht="24.4" customHeight="1" x14ac:dyDescent="0.2">
      <c r="A23" s="71" t="s">
        <v>105</v>
      </c>
      <c r="B23" s="24" t="s">
        <v>77</v>
      </c>
      <c r="C23" s="53">
        <f>D8+12</f>
        <v>37</v>
      </c>
      <c r="D23" s="73">
        <f>E23-4</f>
        <v>80</v>
      </c>
      <c r="E23" s="74">
        <f>D$6+84</f>
        <v>84</v>
      </c>
      <c r="F23" s="75">
        <f>E23+4</f>
        <v>88</v>
      </c>
      <c r="G23" s="25"/>
      <c r="H23" s="29"/>
      <c r="I23" s="13"/>
    </row>
    <row r="24" spans="1:9" ht="24" customHeight="1" x14ac:dyDescent="0.2">
      <c r="A24" s="71" t="s">
        <v>102</v>
      </c>
      <c r="B24" s="24" t="s">
        <v>78</v>
      </c>
      <c r="C24" s="53">
        <f>C23+1</f>
        <v>38</v>
      </c>
      <c r="D24" s="73">
        <f>E24-2</f>
        <v>89</v>
      </c>
      <c r="E24" s="74">
        <f>D$6+91</f>
        <v>91</v>
      </c>
      <c r="F24" s="75">
        <f>E24+2</f>
        <v>93</v>
      </c>
      <c r="G24" s="25"/>
      <c r="H24" s="29"/>
    </row>
    <row r="25" spans="1:9" ht="24" customHeight="1" x14ac:dyDescent="0.2">
      <c r="A25" s="71" t="s">
        <v>100</v>
      </c>
      <c r="B25" s="24" t="s">
        <v>79</v>
      </c>
      <c r="C25" s="53">
        <f>C23+2</f>
        <v>39</v>
      </c>
      <c r="D25" s="73">
        <f>E25-4</f>
        <v>94</v>
      </c>
      <c r="E25" s="74">
        <f>D$6+98</f>
        <v>98</v>
      </c>
      <c r="F25" s="75">
        <f>E25+4</f>
        <v>102</v>
      </c>
      <c r="G25" s="25"/>
      <c r="H25" s="29"/>
    </row>
    <row r="26" spans="1:9" ht="24" customHeight="1" x14ac:dyDescent="0.2">
      <c r="A26" s="71" t="s">
        <v>97</v>
      </c>
      <c r="B26" s="163" t="s">
        <v>82</v>
      </c>
      <c r="C26" s="53">
        <f>C23+3</f>
        <v>40</v>
      </c>
      <c r="D26" s="73">
        <f>E26-2</f>
        <v>103</v>
      </c>
      <c r="E26" s="74">
        <f>D$6+105</f>
        <v>105</v>
      </c>
      <c r="F26" s="75">
        <f>E26+2</f>
        <v>107</v>
      </c>
      <c r="G26" s="25"/>
      <c r="H26" s="29"/>
    </row>
    <row r="27" spans="1:9" ht="24" customHeight="1" x14ac:dyDescent="0.2">
      <c r="A27" s="71" t="s">
        <v>98</v>
      </c>
      <c r="B27" s="161" t="s">
        <v>267</v>
      </c>
      <c r="C27" s="53">
        <f>C26+1</f>
        <v>41</v>
      </c>
      <c r="D27" s="73">
        <f>E27-4</f>
        <v>108</v>
      </c>
      <c r="E27" s="74">
        <f>D$6+112</f>
        <v>112</v>
      </c>
      <c r="F27" s="75">
        <f>E27+4</f>
        <v>116</v>
      </c>
      <c r="G27" s="25"/>
      <c r="H27" s="29"/>
    </row>
    <row r="32" spans="1:9" x14ac:dyDescent="0.2">
      <c r="I32"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12" priority="1" operator="notEqual">
      <formula>25</formula>
    </cfRule>
    <cfRule type="cellIs" dxfId="11" priority="2" operator="notEqual">
      <formula>25</formula>
    </cfRule>
  </conditionalFormatting>
  <dataValidations count="1">
    <dataValidation type="whole" allowBlank="1" showInputMessage="1" showErrorMessage="1" error="Value must be between 0 and 6." sqref="E8" xr:uid="{30ADBE41-AC92-4B5C-A35F-13E0A5A4A2E3}">
      <formula1>0</formula1>
      <formula2>6</formula2>
    </dataValidation>
  </dataValidations>
  <pageMargins left="0.7" right="0.7" top="0.75" bottom="0.75" header="0.3" footer="0.3"/>
  <pageSetup scale="7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B4EE8-785C-4361-84A8-2DBD18D40870}">
  <sheetPr>
    <pageSetUpPr fitToPage="1"/>
  </sheetPr>
  <dimension ref="A1:N31"/>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106</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26</v>
      </c>
      <c r="E8" s="51">
        <v>0</v>
      </c>
      <c r="F8" s="31"/>
      <c r="G8" s="87" t="s">
        <v>52</v>
      </c>
      <c r="H8" s="102">
        <f>D6+293-(D8*7+E8)</f>
        <v>111</v>
      </c>
      <c r="I8" s="15"/>
    </row>
    <row r="9" spans="1:14" ht="15" customHeight="1" x14ac:dyDescent="0.25">
      <c r="A9" s="118"/>
      <c r="B9" s="59"/>
      <c r="C9" s="119"/>
      <c r="D9" s="61" t="s">
        <v>20</v>
      </c>
      <c r="E9" s="61" t="s">
        <v>21</v>
      </c>
      <c r="F9" s="119"/>
      <c r="G9" s="50"/>
      <c r="H9" s="60"/>
      <c r="I9" s="15"/>
    </row>
    <row r="10" spans="1:14" ht="14.65" customHeight="1" x14ac:dyDescent="0.2">
      <c r="A10" s="118"/>
      <c r="B10" s="59" t="str">
        <f>IF(D8=26,"","This calendar can only be used for participants who enroll at 26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27</v>
      </c>
      <c r="D12" s="73">
        <f>E12-6</f>
        <v>1</v>
      </c>
      <c r="E12" s="74">
        <f>D$6+7</f>
        <v>7</v>
      </c>
      <c r="F12" s="75">
        <f>E12+2</f>
        <v>9</v>
      </c>
      <c r="G12" s="25"/>
      <c r="H12" s="29"/>
      <c r="I12" s="17"/>
    </row>
    <row r="13" spans="1:14" s="18" customFormat="1" ht="24.4" customHeight="1" x14ac:dyDescent="0.2">
      <c r="A13" s="71" t="s">
        <v>55</v>
      </c>
      <c r="B13" s="24" t="s">
        <v>14</v>
      </c>
      <c r="C13" s="53">
        <f>D8+2</f>
        <v>28</v>
      </c>
      <c r="D13" s="73">
        <f>E13-4</f>
        <v>10</v>
      </c>
      <c r="E13" s="74">
        <f>D$6+14</f>
        <v>14</v>
      </c>
      <c r="F13" s="75">
        <f>E13+4</f>
        <v>18</v>
      </c>
      <c r="G13" s="25"/>
      <c r="H13" s="29"/>
      <c r="I13" s="17"/>
    </row>
    <row r="14" spans="1:14" s="18" customFormat="1" ht="24.4" customHeight="1" x14ac:dyDescent="0.2">
      <c r="A14" s="71" t="s">
        <v>12</v>
      </c>
      <c r="B14" s="24" t="s">
        <v>15</v>
      </c>
      <c r="C14" s="53">
        <f>D8+3</f>
        <v>29</v>
      </c>
      <c r="D14" s="73">
        <f>E14-2</f>
        <v>19</v>
      </c>
      <c r="E14" s="74">
        <f>D$6+21</f>
        <v>21</v>
      </c>
      <c r="F14" s="75">
        <f>E14+2</f>
        <v>23</v>
      </c>
      <c r="G14" s="25"/>
      <c r="H14" s="29"/>
      <c r="I14" s="17"/>
    </row>
    <row r="15" spans="1:14" s="18" customFormat="1" ht="24.4" customHeight="1" x14ac:dyDescent="0.2">
      <c r="A15" s="71" t="s">
        <v>56</v>
      </c>
      <c r="B15" s="24" t="s">
        <v>16</v>
      </c>
      <c r="C15" s="53">
        <f>D8+4</f>
        <v>30</v>
      </c>
      <c r="D15" s="73">
        <f>E15-4</f>
        <v>24</v>
      </c>
      <c r="E15" s="74">
        <f>D$6+28</f>
        <v>28</v>
      </c>
      <c r="F15" s="75">
        <f>E15+4</f>
        <v>32</v>
      </c>
      <c r="G15" s="25"/>
      <c r="H15" s="29"/>
      <c r="I15" s="17"/>
    </row>
    <row r="16" spans="1:14" s="18" customFormat="1" ht="18" customHeight="1" x14ac:dyDescent="0.2">
      <c r="A16" s="109" t="s">
        <v>249</v>
      </c>
      <c r="B16" s="110"/>
      <c r="C16" s="111"/>
      <c r="D16" s="112"/>
      <c r="E16" s="113"/>
      <c r="F16" s="114"/>
      <c r="G16" s="115"/>
      <c r="H16" s="116"/>
      <c r="I16" s="17"/>
    </row>
    <row r="17" spans="1:9" s="18" customFormat="1" ht="18" customHeight="1" x14ac:dyDescent="0.2">
      <c r="A17" s="109" t="s">
        <v>250</v>
      </c>
      <c r="B17" s="110"/>
      <c r="C17" s="111"/>
      <c r="D17" s="112"/>
      <c r="E17" s="113"/>
      <c r="F17" s="114"/>
      <c r="G17" s="115"/>
      <c r="H17" s="116"/>
      <c r="I17" s="17"/>
    </row>
    <row r="18" spans="1:9" s="18" customFormat="1" ht="18" customHeight="1" x14ac:dyDescent="0.2">
      <c r="A18" s="109" t="s">
        <v>251</v>
      </c>
      <c r="B18" s="110"/>
      <c r="C18" s="111"/>
      <c r="D18" s="112"/>
      <c r="E18" s="113"/>
      <c r="F18" s="114"/>
      <c r="G18" s="115"/>
      <c r="H18" s="116"/>
      <c r="I18" s="17"/>
    </row>
    <row r="19" spans="1:9" s="18" customFormat="1" ht="24.4" customHeight="1" x14ac:dyDescent="0.2">
      <c r="A19" s="71" t="s">
        <v>67</v>
      </c>
      <c r="B19" s="24" t="s">
        <v>59</v>
      </c>
      <c r="C19" s="53">
        <f>D8+8</f>
        <v>34</v>
      </c>
      <c r="D19" s="73">
        <f>E19-4</f>
        <v>52</v>
      </c>
      <c r="E19" s="74">
        <f>D$6+56</f>
        <v>56</v>
      </c>
      <c r="F19" s="75">
        <f>E19+4</f>
        <v>60</v>
      </c>
      <c r="G19" s="25"/>
      <c r="H19" s="29"/>
      <c r="I19" s="17"/>
    </row>
    <row r="20" spans="1:9" s="18" customFormat="1" ht="18" customHeight="1" x14ac:dyDescent="0.2">
      <c r="A20" s="109" t="s">
        <v>252</v>
      </c>
      <c r="B20" s="110"/>
      <c r="C20" s="111"/>
      <c r="D20" s="113"/>
      <c r="E20" s="113"/>
      <c r="F20" s="166"/>
      <c r="G20" s="115"/>
      <c r="H20" s="116"/>
      <c r="I20" s="17"/>
    </row>
    <row r="21" spans="1:9" ht="24" customHeight="1" x14ac:dyDescent="0.2">
      <c r="A21" s="71" t="s">
        <v>107</v>
      </c>
      <c r="B21" s="24" t="s">
        <v>61</v>
      </c>
      <c r="C21" s="53">
        <f>C19+2</f>
        <v>36</v>
      </c>
      <c r="D21" s="73">
        <f>E21-4</f>
        <v>66</v>
      </c>
      <c r="E21" s="74">
        <f>D$6+70</f>
        <v>70</v>
      </c>
      <c r="F21" s="75">
        <f>E21+4</f>
        <v>74</v>
      </c>
      <c r="G21" s="25"/>
      <c r="H21" s="29"/>
    </row>
    <row r="22" spans="1:9" s="18" customFormat="1" ht="24.4" customHeight="1" x14ac:dyDescent="0.2">
      <c r="A22" s="71" t="s">
        <v>62</v>
      </c>
      <c r="B22" s="24" t="s">
        <v>63</v>
      </c>
      <c r="C22" s="53">
        <f>C19+3</f>
        <v>37</v>
      </c>
      <c r="D22" s="73">
        <f t="shared" ref="D22" si="0">E22-2</f>
        <v>75</v>
      </c>
      <c r="E22" s="74">
        <f>D$6+77</f>
        <v>77</v>
      </c>
      <c r="F22" s="75">
        <f t="shared" ref="F22" si="1">E22+2</f>
        <v>79</v>
      </c>
      <c r="G22" s="25"/>
      <c r="H22" s="29"/>
      <c r="I22" s="17"/>
    </row>
    <row r="23" spans="1:9" ht="24.4" customHeight="1" x14ac:dyDescent="0.2">
      <c r="A23" s="71" t="s">
        <v>105</v>
      </c>
      <c r="B23" s="24" t="s">
        <v>77</v>
      </c>
      <c r="C23" s="53">
        <f>D8+12</f>
        <v>38</v>
      </c>
      <c r="D23" s="73">
        <f>E23-4</f>
        <v>80</v>
      </c>
      <c r="E23" s="74">
        <f>D$6+84</f>
        <v>84</v>
      </c>
      <c r="F23" s="75">
        <f>E23+4</f>
        <v>88</v>
      </c>
      <c r="G23" s="25"/>
      <c r="H23" s="29"/>
      <c r="I23" s="13"/>
    </row>
    <row r="24" spans="1:9" ht="24" customHeight="1" x14ac:dyDescent="0.2">
      <c r="A24" s="71" t="s">
        <v>102</v>
      </c>
      <c r="B24" s="24" t="s">
        <v>78</v>
      </c>
      <c r="C24" s="53">
        <f>C23+1</f>
        <v>39</v>
      </c>
      <c r="D24" s="73">
        <f>E24-2</f>
        <v>89</v>
      </c>
      <c r="E24" s="74">
        <f>D$6+91</f>
        <v>91</v>
      </c>
      <c r="F24" s="75">
        <f>E24+2</f>
        <v>93</v>
      </c>
      <c r="G24" s="25"/>
      <c r="H24" s="29"/>
    </row>
    <row r="25" spans="1:9" ht="24" customHeight="1" x14ac:dyDescent="0.2">
      <c r="A25" s="71" t="s">
        <v>100</v>
      </c>
      <c r="B25" s="163" t="s">
        <v>79</v>
      </c>
      <c r="C25" s="53">
        <f>C23+2</f>
        <v>40</v>
      </c>
      <c r="D25" s="73">
        <f>E25-4</f>
        <v>94</v>
      </c>
      <c r="E25" s="74">
        <f>D$6+98</f>
        <v>98</v>
      </c>
      <c r="F25" s="75">
        <f>E25+4</f>
        <v>102</v>
      </c>
      <c r="G25" s="25"/>
      <c r="H25" s="29"/>
    </row>
    <row r="26" spans="1:9" ht="24" customHeight="1" x14ac:dyDescent="0.2">
      <c r="A26" s="71" t="s">
        <v>97</v>
      </c>
      <c r="B26" s="161" t="s">
        <v>82</v>
      </c>
      <c r="C26" s="53">
        <f>C23+3</f>
        <v>41</v>
      </c>
      <c r="D26" s="73">
        <f>E26-2</f>
        <v>103</v>
      </c>
      <c r="E26" s="74">
        <f>D$6+105</f>
        <v>105</v>
      </c>
      <c r="F26" s="75">
        <f>E26+2</f>
        <v>107</v>
      </c>
      <c r="G26" s="25"/>
      <c r="H26" s="29"/>
    </row>
    <row r="31" spans="1:9" x14ac:dyDescent="0.2">
      <c r="I31"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10" priority="1" operator="lessThan">
      <formula>26</formula>
    </cfRule>
    <cfRule type="cellIs" dxfId="9" priority="2" operator="greaterThan">
      <formula>26</formula>
    </cfRule>
  </conditionalFormatting>
  <dataValidations count="1">
    <dataValidation type="whole" allowBlank="1" showInputMessage="1" showErrorMessage="1" error="Value must be between 0 and 6." sqref="E8" xr:uid="{B8B0A2EB-462A-4272-9C74-1BE6FE46F0A6}">
      <formula1>0</formula1>
      <formula2>6</formula2>
    </dataValidation>
  </dataValidations>
  <pageMargins left="0.7" right="0.7" top="0.75" bottom="0.75" header="0.3" footer="0.3"/>
  <pageSetup scale="70"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6A208-F167-4EC4-9EFD-52C20B491648}">
  <sheetPr>
    <pageSetUpPr fitToPage="1"/>
  </sheetPr>
  <dimension ref="A1:N30"/>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108</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27</v>
      </c>
      <c r="E8" s="51">
        <v>0</v>
      </c>
      <c r="F8" s="31"/>
      <c r="G8" s="87" t="s">
        <v>52</v>
      </c>
      <c r="H8" s="102">
        <f>D6+293-(D8*7+E8)</f>
        <v>104</v>
      </c>
      <c r="I8" s="15"/>
    </row>
    <row r="9" spans="1:14" ht="15" customHeight="1" x14ac:dyDescent="0.25">
      <c r="A9" s="118"/>
      <c r="B9" s="59"/>
      <c r="C9" s="119"/>
      <c r="D9" s="61" t="s">
        <v>20</v>
      </c>
      <c r="E9" s="61" t="s">
        <v>21</v>
      </c>
      <c r="F9" s="119"/>
      <c r="G9" s="50"/>
      <c r="H9" s="60"/>
      <c r="I9" s="15"/>
    </row>
    <row r="10" spans="1:14" ht="14.65" customHeight="1" x14ac:dyDescent="0.2">
      <c r="A10" s="118"/>
      <c r="B10" s="59" t="str">
        <f>IF(D8=27,"","This calendar can only be used for participants who enroll at 27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28</v>
      </c>
      <c r="D12" s="73">
        <f>E12-6</f>
        <v>1</v>
      </c>
      <c r="E12" s="74">
        <f>D$6+7</f>
        <v>7</v>
      </c>
      <c r="F12" s="75">
        <f>E12+2</f>
        <v>9</v>
      </c>
      <c r="G12" s="25"/>
      <c r="H12" s="29"/>
      <c r="I12" s="17"/>
    </row>
    <row r="13" spans="1:14" s="18" customFormat="1" ht="24.4" customHeight="1" x14ac:dyDescent="0.2">
      <c r="A13" s="71" t="s">
        <v>55</v>
      </c>
      <c r="B13" s="24" t="s">
        <v>14</v>
      </c>
      <c r="C13" s="53">
        <f>D8+2</f>
        <v>29</v>
      </c>
      <c r="D13" s="73">
        <f>E13-4</f>
        <v>10</v>
      </c>
      <c r="E13" s="74">
        <f>D$6+14</f>
        <v>14</v>
      </c>
      <c r="F13" s="75">
        <f>E13+4</f>
        <v>18</v>
      </c>
      <c r="G13" s="25"/>
      <c r="H13" s="29"/>
      <c r="I13" s="17"/>
    </row>
    <row r="14" spans="1:14" s="18" customFormat="1" ht="24.4" customHeight="1" x14ac:dyDescent="0.2">
      <c r="A14" s="71" t="s">
        <v>12</v>
      </c>
      <c r="B14" s="24" t="s">
        <v>15</v>
      </c>
      <c r="C14" s="53">
        <f>D8+3</f>
        <v>30</v>
      </c>
      <c r="D14" s="73">
        <f>E14-2</f>
        <v>19</v>
      </c>
      <c r="E14" s="74">
        <f>D$6+21</f>
        <v>21</v>
      </c>
      <c r="F14" s="75">
        <f>E14+2</f>
        <v>23</v>
      </c>
      <c r="G14" s="25"/>
      <c r="H14" s="29"/>
      <c r="I14" s="17"/>
    </row>
    <row r="15" spans="1:14" s="18" customFormat="1" ht="24.4" customHeight="1" x14ac:dyDescent="0.2">
      <c r="A15" s="71" t="s">
        <v>56</v>
      </c>
      <c r="B15" s="24" t="s">
        <v>16</v>
      </c>
      <c r="C15" s="53">
        <f>D8+4</f>
        <v>31</v>
      </c>
      <c r="D15" s="73">
        <f>E15-4</f>
        <v>24</v>
      </c>
      <c r="E15" s="74">
        <f>D$6+28</f>
        <v>28</v>
      </c>
      <c r="F15" s="75">
        <f>E15+4</f>
        <v>32</v>
      </c>
      <c r="G15" s="25"/>
      <c r="H15" s="29"/>
      <c r="I15" s="17"/>
    </row>
    <row r="16" spans="1:14" s="18" customFormat="1" ht="18" customHeight="1" x14ac:dyDescent="0.2">
      <c r="A16" s="109" t="s">
        <v>253</v>
      </c>
      <c r="B16" s="110"/>
      <c r="C16" s="111"/>
      <c r="D16" s="112"/>
      <c r="E16" s="113"/>
      <c r="F16" s="114"/>
      <c r="G16" s="115"/>
      <c r="H16" s="116"/>
      <c r="I16" s="17"/>
    </row>
    <row r="17" spans="1:9" s="18" customFormat="1" ht="18" customHeight="1" x14ac:dyDescent="0.2">
      <c r="A17" s="109" t="s">
        <v>254</v>
      </c>
      <c r="B17" s="110"/>
      <c r="C17" s="111"/>
      <c r="D17" s="112"/>
      <c r="E17" s="113"/>
      <c r="F17" s="114"/>
      <c r="G17" s="115"/>
      <c r="H17" s="116"/>
      <c r="I17" s="17"/>
    </row>
    <row r="18" spans="1:9" s="18" customFormat="1" ht="18" customHeight="1" x14ac:dyDescent="0.2">
      <c r="A18" s="109" t="s">
        <v>255</v>
      </c>
      <c r="B18" s="110"/>
      <c r="C18" s="111"/>
      <c r="D18" s="112"/>
      <c r="E18" s="113"/>
      <c r="F18" s="114"/>
      <c r="G18" s="115"/>
      <c r="H18" s="116"/>
      <c r="I18" s="17"/>
    </row>
    <row r="19" spans="1:9" s="18" customFormat="1" ht="24.4" customHeight="1" x14ac:dyDescent="0.2">
      <c r="A19" s="71" t="s">
        <v>67</v>
      </c>
      <c r="B19" s="24" t="s">
        <v>59</v>
      </c>
      <c r="C19" s="53">
        <f>D8+8</f>
        <v>35</v>
      </c>
      <c r="D19" s="73">
        <f>E19-4</f>
        <v>52</v>
      </c>
      <c r="E19" s="74">
        <f>D$6+56</f>
        <v>56</v>
      </c>
      <c r="F19" s="75">
        <f>E19+4</f>
        <v>60</v>
      </c>
      <c r="G19" s="25"/>
      <c r="H19" s="29"/>
      <c r="I19" s="17"/>
    </row>
    <row r="20" spans="1:9" ht="24" customHeight="1" x14ac:dyDescent="0.2">
      <c r="A20" s="71" t="s">
        <v>275</v>
      </c>
      <c r="B20" s="24" t="s">
        <v>60</v>
      </c>
      <c r="C20" s="53">
        <f>C19+1</f>
        <v>36</v>
      </c>
      <c r="D20" s="73">
        <f>E20-2</f>
        <v>61</v>
      </c>
      <c r="E20" s="74">
        <f>D$6+63</f>
        <v>63</v>
      </c>
      <c r="F20" s="75">
        <f>E20+2</f>
        <v>65</v>
      </c>
      <c r="G20" s="25"/>
      <c r="H20" s="29"/>
    </row>
    <row r="21" spans="1:9" ht="24" customHeight="1" x14ac:dyDescent="0.2">
      <c r="A21" s="71" t="s">
        <v>107</v>
      </c>
      <c r="B21" s="24" t="s">
        <v>61</v>
      </c>
      <c r="C21" s="53">
        <f>C19+2</f>
        <v>37</v>
      </c>
      <c r="D21" s="73">
        <f>E21-4</f>
        <v>66</v>
      </c>
      <c r="E21" s="74">
        <f>D$6+70</f>
        <v>70</v>
      </c>
      <c r="F21" s="75">
        <f>E21+4</f>
        <v>74</v>
      </c>
      <c r="G21" s="25"/>
      <c r="H21" s="29"/>
    </row>
    <row r="22" spans="1:9" s="18" customFormat="1" ht="24.4" customHeight="1" x14ac:dyDescent="0.2">
      <c r="A22" s="71" t="s">
        <v>62</v>
      </c>
      <c r="B22" s="24" t="s">
        <v>63</v>
      </c>
      <c r="C22" s="53">
        <f>C19+3</f>
        <v>38</v>
      </c>
      <c r="D22" s="73">
        <f t="shared" ref="D22" si="0">E22-2</f>
        <v>75</v>
      </c>
      <c r="E22" s="74">
        <f>D$6+77</f>
        <v>77</v>
      </c>
      <c r="F22" s="75">
        <f t="shared" ref="F22" si="1">E22+2</f>
        <v>79</v>
      </c>
      <c r="G22" s="25"/>
      <c r="H22" s="29"/>
      <c r="I22" s="17"/>
    </row>
    <row r="23" spans="1:9" ht="24.4" customHeight="1" x14ac:dyDescent="0.2">
      <c r="A23" s="71" t="s">
        <v>105</v>
      </c>
      <c r="B23" s="24" t="s">
        <v>77</v>
      </c>
      <c r="C23" s="53">
        <f>D8+12</f>
        <v>39</v>
      </c>
      <c r="D23" s="73">
        <f>E23-4</f>
        <v>80</v>
      </c>
      <c r="E23" s="74">
        <f>D$6+84</f>
        <v>84</v>
      </c>
      <c r="F23" s="75">
        <f>E23+4</f>
        <v>88</v>
      </c>
      <c r="G23" s="25"/>
      <c r="H23" s="29"/>
      <c r="I23" s="13"/>
    </row>
    <row r="24" spans="1:9" ht="24" customHeight="1" x14ac:dyDescent="0.2">
      <c r="A24" s="71" t="s">
        <v>102</v>
      </c>
      <c r="B24" s="163" t="s">
        <v>78</v>
      </c>
      <c r="C24" s="53">
        <f>C23+1</f>
        <v>40</v>
      </c>
      <c r="D24" s="73">
        <f>E24-2</f>
        <v>89</v>
      </c>
      <c r="E24" s="74">
        <f>D$6+91</f>
        <v>91</v>
      </c>
      <c r="F24" s="75">
        <f>E24+2</f>
        <v>93</v>
      </c>
      <c r="G24" s="25"/>
      <c r="H24" s="29"/>
    </row>
    <row r="25" spans="1:9" ht="24" customHeight="1" x14ac:dyDescent="0.2">
      <c r="A25" s="71" t="s">
        <v>100</v>
      </c>
      <c r="B25" s="161" t="s">
        <v>79</v>
      </c>
      <c r="C25" s="53">
        <f>C23+2</f>
        <v>41</v>
      </c>
      <c r="D25" s="73">
        <f>E25-4</f>
        <v>94</v>
      </c>
      <c r="E25" s="74">
        <f>D$6+98</f>
        <v>98</v>
      </c>
      <c r="F25" s="75">
        <f>E25+4</f>
        <v>102</v>
      </c>
      <c r="G25" s="25"/>
      <c r="H25" s="29"/>
    </row>
    <row r="30" spans="1:9" x14ac:dyDescent="0.2">
      <c r="I30"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8" priority="1" operator="lessThan">
      <formula>27</formula>
    </cfRule>
    <cfRule type="cellIs" dxfId="7" priority="2" operator="greaterThan">
      <formula>27</formula>
    </cfRule>
  </conditionalFormatting>
  <dataValidations count="1">
    <dataValidation type="whole" allowBlank="1" showInputMessage="1" showErrorMessage="1" error="Value must be between 0 and 6." sqref="E8" xr:uid="{171CF990-1F3B-4780-AF04-DD92A6E24E43}">
      <formula1>0</formula1>
      <formula2>6</formula2>
    </dataValidation>
  </dataValidations>
  <pageMargins left="0.7" right="0.7" top="0.75" bottom="0.75" header="0.3" footer="0.3"/>
  <pageSetup scale="70"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E3BA9-7E5E-4C2D-8757-1174AC104770}">
  <sheetPr>
    <pageSetUpPr fitToPage="1"/>
  </sheetPr>
  <dimension ref="A1:N29"/>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109</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28</v>
      </c>
      <c r="E8" s="51">
        <v>0</v>
      </c>
      <c r="F8" s="31"/>
      <c r="G8" s="87" t="s">
        <v>52</v>
      </c>
      <c r="H8" s="102">
        <f>D6+293-(D8*7+E8)</f>
        <v>97</v>
      </c>
      <c r="I8" s="15"/>
    </row>
    <row r="9" spans="1:14" ht="15" customHeight="1" x14ac:dyDescent="0.25">
      <c r="A9" s="118"/>
      <c r="B9" s="59"/>
      <c r="C9" s="119"/>
      <c r="D9" s="61" t="s">
        <v>20</v>
      </c>
      <c r="E9" s="61" t="s">
        <v>21</v>
      </c>
      <c r="F9" s="119"/>
      <c r="G9" s="50"/>
      <c r="H9" s="60"/>
      <c r="I9" s="15"/>
    </row>
    <row r="10" spans="1:14" ht="14.65" customHeight="1" x14ac:dyDescent="0.2">
      <c r="A10" s="118"/>
      <c r="B10" s="59" t="str">
        <f>IF(D8=28,"","This calendar can only be used for participants who enroll at 28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29</v>
      </c>
      <c r="D12" s="73">
        <f>E12-6</f>
        <v>1</v>
      </c>
      <c r="E12" s="74">
        <f>D$6+7</f>
        <v>7</v>
      </c>
      <c r="F12" s="75">
        <f>E12+2</f>
        <v>9</v>
      </c>
      <c r="G12" s="25"/>
      <c r="H12" s="29"/>
      <c r="I12" s="17"/>
    </row>
    <row r="13" spans="1:14" s="18" customFormat="1" ht="24.4" customHeight="1" x14ac:dyDescent="0.2">
      <c r="A13" s="71" t="s">
        <v>55</v>
      </c>
      <c r="B13" s="24" t="s">
        <v>14</v>
      </c>
      <c r="C13" s="53">
        <f>D8+2</f>
        <v>30</v>
      </c>
      <c r="D13" s="73">
        <f>E13-4</f>
        <v>10</v>
      </c>
      <c r="E13" s="74">
        <f>D$6+14</f>
        <v>14</v>
      </c>
      <c r="F13" s="75">
        <f>E13+4</f>
        <v>18</v>
      </c>
      <c r="G13" s="25"/>
      <c r="H13" s="29"/>
      <c r="I13" s="17"/>
    </row>
    <row r="14" spans="1:14" s="18" customFormat="1" ht="24.4" customHeight="1" x14ac:dyDescent="0.2">
      <c r="A14" s="71" t="s">
        <v>12</v>
      </c>
      <c r="B14" s="24" t="s">
        <v>15</v>
      </c>
      <c r="C14" s="53">
        <f>D8+3</f>
        <v>31</v>
      </c>
      <c r="D14" s="73">
        <f>E14-2</f>
        <v>19</v>
      </c>
      <c r="E14" s="74">
        <f>D$6+21</f>
        <v>21</v>
      </c>
      <c r="F14" s="75">
        <f>E14+2</f>
        <v>23</v>
      </c>
      <c r="G14" s="25"/>
      <c r="H14" s="29"/>
      <c r="I14" s="17"/>
    </row>
    <row r="15" spans="1:14" s="18" customFormat="1" ht="24.4" customHeight="1" x14ac:dyDescent="0.2">
      <c r="A15" s="71" t="s">
        <v>56</v>
      </c>
      <c r="B15" s="24" t="s">
        <v>16</v>
      </c>
      <c r="C15" s="53">
        <f>D8+4</f>
        <v>32</v>
      </c>
      <c r="D15" s="73">
        <f>E15-4</f>
        <v>24</v>
      </c>
      <c r="E15" s="74">
        <f>D$6+28</f>
        <v>28</v>
      </c>
      <c r="F15" s="75">
        <f>E15+4</f>
        <v>32</v>
      </c>
      <c r="G15" s="25"/>
      <c r="H15" s="29"/>
      <c r="I15" s="17"/>
    </row>
    <row r="16" spans="1:14" s="18" customFormat="1" ht="18" customHeight="1" x14ac:dyDescent="0.2">
      <c r="A16" s="109" t="s">
        <v>256</v>
      </c>
      <c r="B16" s="110"/>
      <c r="C16" s="111"/>
      <c r="D16" s="112"/>
      <c r="E16" s="113"/>
      <c r="F16" s="114"/>
      <c r="G16" s="115"/>
      <c r="H16" s="116"/>
      <c r="I16" s="17"/>
    </row>
    <row r="17" spans="1:9" s="18" customFormat="1" ht="18" customHeight="1" x14ac:dyDescent="0.2">
      <c r="A17" s="109" t="s">
        <v>257</v>
      </c>
      <c r="B17" s="110"/>
      <c r="C17" s="111"/>
      <c r="D17" s="112"/>
      <c r="E17" s="113"/>
      <c r="F17" s="114"/>
      <c r="G17" s="115"/>
      <c r="H17" s="116"/>
      <c r="I17" s="17"/>
    </row>
    <row r="18" spans="1:9" s="18" customFormat="1" ht="18" customHeight="1" x14ac:dyDescent="0.2">
      <c r="A18" s="109" t="s">
        <v>258</v>
      </c>
      <c r="B18" s="110"/>
      <c r="C18" s="111"/>
      <c r="D18" s="112"/>
      <c r="E18" s="113"/>
      <c r="F18" s="114"/>
      <c r="G18" s="115"/>
      <c r="H18" s="116"/>
      <c r="I18" s="17"/>
    </row>
    <row r="19" spans="1:9" s="18" customFormat="1" ht="24.4" customHeight="1" x14ac:dyDescent="0.2">
      <c r="A19" s="71" t="s">
        <v>67</v>
      </c>
      <c r="B19" s="24" t="s">
        <v>59</v>
      </c>
      <c r="C19" s="53">
        <f>D8+8</f>
        <v>36</v>
      </c>
      <c r="D19" s="73">
        <f>E19-4</f>
        <v>52</v>
      </c>
      <c r="E19" s="74">
        <f>D$6+56</f>
        <v>56</v>
      </c>
      <c r="F19" s="75">
        <f>E19+4</f>
        <v>60</v>
      </c>
      <c r="G19" s="25"/>
      <c r="H19" s="29"/>
      <c r="I19" s="17"/>
    </row>
    <row r="20" spans="1:9" ht="24" customHeight="1" x14ac:dyDescent="0.2">
      <c r="A20" s="71" t="s">
        <v>275</v>
      </c>
      <c r="B20" s="24" t="s">
        <v>60</v>
      </c>
      <c r="C20" s="53">
        <f>C19+1</f>
        <v>37</v>
      </c>
      <c r="D20" s="73">
        <f>E20-2</f>
        <v>61</v>
      </c>
      <c r="E20" s="74">
        <f>D$6+63</f>
        <v>63</v>
      </c>
      <c r="F20" s="75">
        <f>E20+2</f>
        <v>65</v>
      </c>
      <c r="G20" s="25"/>
      <c r="H20" s="29"/>
    </row>
    <row r="21" spans="1:9" ht="24" customHeight="1" x14ac:dyDescent="0.2">
      <c r="A21" s="71" t="s">
        <v>107</v>
      </c>
      <c r="B21" s="24" t="s">
        <v>61</v>
      </c>
      <c r="C21" s="53">
        <f>C19+2</f>
        <v>38</v>
      </c>
      <c r="D21" s="73">
        <f>E21-4</f>
        <v>66</v>
      </c>
      <c r="E21" s="74">
        <f>D$6+70</f>
        <v>70</v>
      </c>
      <c r="F21" s="75">
        <f>E21+4</f>
        <v>74</v>
      </c>
      <c r="G21" s="25"/>
      <c r="H21" s="29"/>
    </row>
    <row r="22" spans="1:9" s="18" customFormat="1" ht="24.4" customHeight="1" x14ac:dyDescent="0.2">
      <c r="A22" s="71" t="s">
        <v>62</v>
      </c>
      <c r="B22" s="24" t="s">
        <v>63</v>
      </c>
      <c r="C22" s="53">
        <f>C19+3</f>
        <v>39</v>
      </c>
      <c r="D22" s="73">
        <f t="shared" ref="D22" si="0">E22-2</f>
        <v>75</v>
      </c>
      <c r="E22" s="74">
        <f>D$6+77</f>
        <v>77</v>
      </c>
      <c r="F22" s="75">
        <f t="shared" ref="F22" si="1">E22+2</f>
        <v>79</v>
      </c>
      <c r="G22" s="25"/>
      <c r="H22" s="29"/>
      <c r="I22" s="17"/>
    </row>
    <row r="23" spans="1:9" ht="24.4" customHeight="1" x14ac:dyDescent="0.2">
      <c r="A23" s="71" t="s">
        <v>105</v>
      </c>
      <c r="B23" s="24" t="s">
        <v>77</v>
      </c>
      <c r="C23" s="53">
        <f>D8+12</f>
        <v>40</v>
      </c>
      <c r="D23" s="73">
        <f>E23-4</f>
        <v>80</v>
      </c>
      <c r="E23" s="74">
        <f>D$6+84</f>
        <v>84</v>
      </c>
      <c r="F23" s="75">
        <f>E23+4</f>
        <v>88</v>
      </c>
      <c r="G23" s="25"/>
      <c r="H23" s="29"/>
      <c r="I23" s="13"/>
    </row>
    <row r="24" spans="1:9" ht="24" customHeight="1" x14ac:dyDescent="0.2">
      <c r="A24" s="71" t="s">
        <v>102</v>
      </c>
      <c r="B24" s="161" t="s">
        <v>78</v>
      </c>
      <c r="C24" s="53">
        <f>C23+1</f>
        <v>41</v>
      </c>
      <c r="D24" s="73">
        <f>E24-2</f>
        <v>89</v>
      </c>
      <c r="E24" s="74">
        <f>D$6+91</f>
        <v>91</v>
      </c>
      <c r="F24" s="75">
        <f>E24+2</f>
        <v>93</v>
      </c>
      <c r="G24" s="25"/>
      <c r="H24" s="29"/>
    </row>
    <row r="29" spans="1:9" x14ac:dyDescent="0.2">
      <c r="I29"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6" priority="1" operator="lessThan">
      <formula>28</formula>
    </cfRule>
    <cfRule type="cellIs" dxfId="5" priority="2" operator="greaterThan">
      <formula>28</formula>
    </cfRule>
  </conditionalFormatting>
  <dataValidations count="1">
    <dataValidation type="whole" allowBlank="1" showInputMessage="1" showErrorMessage="1" error="Value must be between 0 and 6." sqref="E8" xr:uid="{1F190483-4F16-4E1E-8EAD-920608927571}">
      <formula1>0</formula1>
      <formula2>6</formula2>
    </dataValidation>
  </dataValidations>
  <pageMargins left="0.7" right="0.7" top="0.75" bottom="0.75" header="0.3" footer="0.3"/>
  <pageSetup scale="70"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A15FF-1263-44C7-B2E9-7113A3D81BCC}">
  <sheetPr>
    <pageSetUpPr fitToPage="1"/>
  </sheetPr>
  <dimension ref="A1:N28"/>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110</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29</v>
      </c>
      <c r="E8" s="51">
        <v>0</v>
      </c>
      <c r="F8" s="31"/>
      <c r="G8" s="87" t="s">
        <v>52</v>
      </c>
      <c r="H8" s="102">
        <f>D6+293-(D8*7+E8)</f>
        <v>90</v>
      </c>
      <c r="I8" s="15"/>
    </row>
    <row r="9" spans="1:14" ht="15" customHeight="1" x14ac:dyDescent="0.25">
      <c r="A9" s="118"/>
      <c r="B9" s="59"/>
      <c r="C9" s="119"/>
      <c r="D9" s="61" t="s">
        <v>20</v>
      </c>
      <c r="E9" s="61" t="s">
        <v>21</v>
      </c>
      <c r="F9" s="119"/>
      <c r="G9" s="50"/>
      <c r="H9" s="60"/>
      <c r="I9" s="15"/>
    </row>
    <row r="10" spans="1:14" ht="14.65" customHeight="1" x14ac:dyDescent="0.2">
      <c r="A10" s="118"/>
      <c r="B10" s="59" t="str">
        <f>IF(D8=29,"","This calendar can only be used for participants who enroll at 29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30</v>
      </c>
      <c r="D12" s="73">
        <f>E12-6</f>
        <v>1</v>
      </c>
      <c r="E12" s="74">
        <f>D$6+7</f>
        <v>7</v>
      </c>
      <c r="F12" s="75">
        <f>E12+2</f>
        <v>9</v>
      </c>
      <c r="G12" s="25"/>
      <c r="H12" s="29"/>
      <c r="I12" s="17"/>
    </row>
    <row r="13" spans="1:14" s="18" customFormat="1" ht="24.4" customHeight="1" x14ac:dyDescent="0.2">
      <c r="A13" s="71" t="s">
        <v>55</v>
      </c>
      <c r="B13" s="24" t="s">
        <v>14</v>
      </c>
      <c r="C13" s="53">
        <f>D8+2</f>
        <v>31</v>
      </c>
      <c r="D13" s="73">
        <f>E13-4</f>
        <v>10</v>
      </c>
      <c r="E13" s="74">
        <f>D$6+14</f>
        <v>14</v>
      </c>
      <c r="F13" s="75">
        <f>E13+4</f>
        <v>18</v>
      </c>
      <c r="G13" s="25"/>
      <c r="H13" s="29"/>
      <c r="I13" s="17"/>
    </row>
    <row r="14" spans="1:14" s="18" customFormat="1" ht="24.4" customHeight="1" x14ac:dyDescent="0.2">
      <c r="A14" s="71" t="s">
        <v>12</v>
      </c>
      <c r="B14" s="24" t="s">
        <v>15</v>
      </c>
      <c r="C14" s="53">
        <f>D8+3</f>
        <v>32</v>
      </c>
      <c r="D14" s="73">
        <f>E14-2</f>
        <v>19</v>
      </c>
      <c r="E14" s="74">
        <f>D$6+21</f>
        <v>21</v>
      </c>
      <c r="F14" s="75">
        <f>E14+2</f>
        <v>23</v>
      </c>
      <c r="G14" s="25"/>
      <c r="H14" s="29"/>
      <c r="I14" s="17"/>
    </row>
    <row r="15" spans="1:14" s="18" customFormat="1" ht="24.4" customHeight="1" x14ac:dyDescent="0.2">
      <c r="A15" s="71" t="s">
        <v>56</v>
      </c>
      <c r="B15" s="24" t="s">
        <v>16</v>
      </c>
      <c r="C15" s="53">
        <f>D8+4</f>
        <v>33</v>
      </c>
      <c r="D15" s="73">
        <f>E15-4</f>
        <v>24</v>
      </c>
      <c r="E15" s="74">
        <f>D$6+28</f>
        <v>28</v>
      </c>
      <c r="F15" s="75">
        <f>E15+4</f>
        <v>32</v>
      </c>
      <c r="G15" s="25"/>
      <c r="H15" s="29"/>
      <c r="I15" s="17"/>
    </row>
    <row r="16" spans="1:14" s="18" customFormat="1" ht="18" customHeight="1" x14ac:dyDescent="0.2">
      <c r="A16" s="109" t="s">
        <v>259</v>
      </c>
      <c r="B16" s="110"/>
      <c r="C16" s="111"/>
      <c r="D16" s="112"/>
      <c r="E16" s="113"/>
      <c r="F16" s="114"/>
      <c r="G16" s="115"/>
      <c r="H16" s="116"/>
      <c r="I16" s="17"/>
    </row>
    <row r="17" spans="1:9" s="18" customFormat="1" ht="18" customHeight="1" x14ac:dyDescent="0.2">
      <c r="A17" s="109" t="s">
        <v>260</v>
      </c>
      <c r="B17" s="110"/>
      <c r="C17" s="111"/>
      <c r="D17" s="112"/>
      <c r="E17" s="113"/>
      <c r="F17" s="114"/>
      <c r="G17" s="115"/>
      <c r="H17" s="116"/>
      <c r="I17" s="17"/>
    </row>
    <row r="18" spans="1:9" s="18" customFormat="1" ht="24.4" customHeight="1" x14ac:dyDescent="0.2">
      <c r="A18" s="71" t="s">
        <v>58</v>
      </c>
      <c r="B18" s="24" t="s">
        <v>57</v>
      </c>
      <c r="C18" s="53">
        <f>D8+7</f>
        <v>36</v>
      </c>
      <c r="D18" s="73">
        <f>E18-2</f>
        <v>47</v>
      </c>
      <c r="E18" s="74">
        <f>D$6+49</f>
        <v>49</v>
      </c>
      <c r="F18" s="75">
        <f>E18+2</f>
        <v>51</v>
      </c>
      <c r="G18" s="25"/>
      <c r="H18" s="29"/>
      <c r="I18" s="17"/>
    </row>
    <row r="19" spans="1:9" ht="24" customHeight="1" x14ac:dyDescent="0.2">
      <c r="A19" s="71" t="s">
        <v>276</v>
      </c>
      <c r="B19" s="24" t="s">
        <v>59</v>
      </c>
      <c r="C19" s="53">
        <f>D8+8</f>
        <v>37</v>
      </c>
      <c r="D19" s="73">
        <f>E19-4</f>
        <v>52</v>
      </c>
      <c r="E19" s="74">
        <f>D$6+56</f>
        <v>56</v>
      </c>
      <c r="F19" s="75">
        <f>E19+4</f>
        <v>60</v>
      </c>
      <c r="G19" s="25"/>
      <c r="H19" s="29"/>
    </row>
    <row r="20" spans="1:9" ht="24" customHeight="1" x14ac:dyDescent="0.2">
      <c r="A20" s="71" t="s">
        <v>275</v>
      </c>
      <c r="B20" s="24" t="s">
        <v>60</v>
      </c>
      <c r="C20" s="53">
        <f>C18+2</f>
        <v>38</v>
      </c>
      <c r="D20" s="73">
        <f t="shared" ref="D20" si="0">E20-2</f>
        <v>61</v>
      </c>
      <c r="E20" s="74">
        <f>D$6+63</f>
        <v>63</v>
      </c>
      <c r="F20" s="75">
        <f t="shared" ref="F20" si="1">E20+2</f>
        <v>65</v>
      </c>
      <c r="G20" s="25"/>
      <c r="H20" s="29"/>
    </row>
    <row r="21" spans="1:9" s="18" customFormat="1" ht="24.4" customHeight="1" x14ac:dyDescent="0.2">
      <c r="A21" s="71" t="s">
        <v>107</v>
      </c>
      <c r="B21" s="24" t="s">
        <v>61</v>
      </c>
      <c r="C21" s="53">
        <f>C18+3</f>
        <v>39</v>
      </c>
      <c r="D21" s="73">
        <f>E21-4</f>
        <v>66</v>
      </c>
      <c r="E21" s="74">
        <f>D$6+70</f>
        <v>70</v>
      </c>
      <c r="F21" s="75">
        <f>E21+4</f>
        <v>74</v>
      </c>
      <c r="G21" s="25"/>
      <c r="H21" s="29"/>
      <c r="I21" s="17"/>
    </row>
    <row r="22" spans="1:9" ht="24.4" customHeight="1" x14ac:dyDescent="0.2">
      <c r="A22" s="71" t="s">
        <v>62</v>
      </c>
      <c r="B22" s="163" t="s">
        <v>63</v>
      </c>
      <c r="C22" s="53">
        <f>C21+1</f>
        <v>40</v>
      </c>
      <c r="D22" s="73">
        <f>E22-2</f>
        <v>75</v>
      </c>
      <c r="E22" s="74">
        <f>D$6+77</f>
        <v>77</v>
      </c>
      <c r="F22" s="75">
        <f>E22+2</f>
        <v>79</v>
      </c>
      <c r="G22" s="25"/>
      <c r="H22" s="29"/>
      <c r="I22" s="13"/>
    </row>
    <row r="23" spans="1:9" ht="24" customHeight="1" x14ac:dyDescent="0.2">
      <c r="A23" s="71" t="s">
        <v>105</v>
      </c>
      <c r="B23" s="161" t="s">
        <v>77</v>
      </c>
      <c r="C23" s="53">
        <f>C22+1</f>
        <v>41</v>
      </c>
      <c r="D23" s="73">
        <f>E23-4</f>
        <v>80</v>
      </c>
      <c r="E23" s="74">
        <f>D$6+84</f>
        <v>84</v>
      </c>
      <c r="F23" s="75">
        <f>E23+4</f>
        <v>88</v>
      </c>
      <c r="G23" s="25"/>
      <c r="H23" s="29"/>
    </row>
    <row r="28" spans="1:9" x14ac:dyDescent="0.2">
      <c r="I28"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4" priority="1" operator="lessThan">
      <formula>29</formula>
    </cfRule>
    <cfRule type="cellIs" dxfId="3" priority="2" operator="greaterThan">
      <formula>29</formula>
    </cfRule>
  </conditionalFormatting>
  <dataValidations count="1">
    <dataValidation type="whole" allowBlank="1" showInputMessage="1" showErrorMessage="1" error="Value must be between 0 and 6." sqref="E8" xr:uid="{2AC99429-078E-45E7-9322-8DD2619BEAA8}">
      <formula1>0</formula1>
      <formula2>6</formula2>
    </dataValidation>
  </dataValidations>
  <pageMargins left="0.7" right="0.7" top="0.75" bottom="0.75" header="0.3" footer="0.3"/>
  <pageSetup scale="70"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
  <sheetViews>
    <sheetView workbookViewId="0">
      <selection activeCell="C10" sqref="C10"/>
    </sheetView>
  </sheetViews>
  <sheetFormatPr defaultColWidth="8.7109375" defaultRowHeight="12.75" x14ac:dyDescent="0.2"/>
  <cols>
    <col min="1" max="1" width="13.140625" style="57" customWidth="1"/>
    <col min="2" max="2" width="10.28515625" style="57" customWidth="1"/>
    <col min="3" max="3" width="21" style="57" customWidth="1"/>
    <col min="4" max="4" width="4.140625" style="57" customWidth="1"/>
    <col min="5" max="5" width="13.7109375" style="57" customWidth="1"/>
    <col min="6" max="6" width="6.42578125" style="57" customWidth="1"/>
    <col min="7" max="8" width="11.42578125" style="57" customWidth="1"/>
    <col min="9" max="9" width="25.42578125" style="57" customWidth="1"/>
    <col min="10" max="13" width="8.7109375" style="57"/>
    <col min="14" max="14" width="5.140625" style="57" customWidth="1"/>
    <col min="15" max="16384" width="8.7109375" style="57"/>
  </cols>
  <sheetData>
    <row r="1" spans="1:9" ht="26.25" customHeight="1" x14ac:dyDescent="0.3">
      <c r="A1" s="103" t="s">
        <v>64</v>
      </c>
      <c r="B1" s="7"/>
      <c r="C1" s="7"/>
      <c r="D1" s="7"/>
      <c r="E1" s="7"/>
      <c r="F1" s="1"/>
    </row>
    <row r="2" spans="1:9" ht="13.5" thickBot="1" x14ac:dyDescent="0.25">
      <c r="A2" s="6"/>
      <c r="B2" s="6"/>
      <c r="C2" s="6"/>
      <c r="D2" s="6"/>
      <c r="E2" s="6"/>
    </row>
    <row r="3" spans="1:9" ht="39.75" customHeight="1" thickBot="1" x14ac:dyDescent="0.3">
      <c r="A3" s="2" t="s">
        <v>3</v>
      </c>
      <c r="B3" s="9"/>
      <c r="C3" s="62">
        <v>44563</v>
      </c>
      <c r="D3" s="3"/>
      <c r="E3" s="2" t="s">
        <v>31</v>
      </c>
      <c r="F3" s="9"/>
      <c r="G3" s="63">
        <v>12</v>
      </c>
      <c r="H3" s="51">
        <v>0</v>
      </c>
      <c r="I3" s="85" t="str">
        <f>IF(G3&gt;35,"GA is greater than allowable GA at enrollment for this cohort","")</f>
        <v/>
      </c>
    </row>
    <row r="4" spans="1:9" ht="21" customHeight="1" x14ac:dyDescent="0.2">
      <c r="A4" s="4" t="s">
        <v>25</v>
      </c>
      <c r="B4" s="4"/>
      <c r="C4" s="4"/>
      <c r="D4" s="5"/>
      <c r="E4" s="9"/>
      <c r="F4" s="9"/>
      <c r="G4" s="64" t="s">
        <v>20</v>
      </c>
      <c r="H4" s="64" t="s">
        <v>21</v>
      </c>
    </row>
    <row r="5" spans="1:9" ht="14.65" customHeight="1" thickBot="1" x14ac:dyDescent="0.25">
      <c r="A5" s="6"/>
      <c r="B5" s="6"/>
      <c r="C5" s="6"/>
      <c r="D5" s="8"/>
      <c r="E5" s="6"/>
      <c r="F5" s="9"/>
      <c r="G5" s="9"/>
      <c r="H5" s="9"/>
      <c r="I5" s="9"/>
    </row>
    <row r="6" spans="1:9" ht="47.25" customHeight="1" thickBot="1" x14ac:dyDescent="0.3">
      <c r="A6" s="6"/>
      <c r="B6" s="6"/>
      <c r="C6" s="6"/>
      <c r="D6" s="8"/>
      <c r="E6" s="134" t="s">
        <v>32</v>
      </c>
      <c r="F6" s="134"/>
      <c r="G6" s="136">
        <f>C3+84-(G3*7+H3)</f>
        <v>44563</v>
      </c>
      <c r="H6" s="137"/>
      <c r="I6" s="135" t="str">
        <f>IF(G6&gt;C8,"Based on GA at screening, participant cannot be enrolled within 35-day screening window","")</f>
        <v/>
      </c>
    </row>
    <row r="7" spans="1:9" ht="14.65" customHeight="1" thickBot="1" x14ac:dyDescent="0.25">
      <c r="A7" s="6"/>
      <c r="B7" s="6"/>
      <c r="C7" s="6"/>
      <c r="D7" s="8"/>
      <c r="E7" s="6"/>
      <c r="F7" s="9"/>
      <c r="G7" s="9"/>
      <c r="H7" s="9"/>
      <c r="I7" s="135"/>
    </row>
    <row r="8" spans="1:9" ht="47.25" customHeight="1" thickBot="1" x14ac:dyDescent="0.25">
      <c r="A8" s="133" t="s">
        <v>35</v>
      </c>
      <c r="B8" s="133"/>
      <c r="C8" s="65">
        <f>C3+35</f>
        <v>44598</v>
      </c>
      <c r="D8" s="58"/>
      <c r="E8" s="133" t="s">
        <v>33</v>
      </c>
      <c r="F8" s="133"/>
      <c r="G8" s="138">
        <f>C3+209-(G3*7+H3)</f>
        <v>44688</v>
      </c>
      <c r="H8" s="139"/>
      <c r="I8" s="135"/>
    </row>
    <row r="9" spans="1:9" ht="18" customHeight="1" thickBot="1" x14ac:dyDescent="0.25">
      <c r="A9" s="9"/>
      <c r="B9" s="9"/>
      <c r="C9" s="9"/>
      <c r="D9" s="9"/>
      <c r="E9" s="9"/>
      <c r="F9" s="9"/>
      <c r="G9" s="9"/>
      <c r="H9" s="9"/>
      <c r="I9" s="135"/>
    </row>
    <row r="10" spans="1:9" ht="47.25" customHeight="1" thickBot="1" x14ac:dyDescent="0.3">
      <c r="A10" s="9"/>
      <c r="B10" s="9"/>
      <c r="C10" s="9"/>
      <c r="D10" s="9"/>
      <c r="E10" s="134" t="s">
        <v>34</v>
      </c>
      <c r="F10" s="134"/>
      <c r="G10" s="140">
        <f>IF(C8&gt;G8,G8,C8)</f>
        <v>44598</v>
      </c>
      <c r="H10" s="141"/>
      <c r="I10" s="135"/>
    </row>
    <row r="15" spans="1:9" x14ac:dyDescent="0.2">
      <c r="C15" s="66"/>
    </row>
    <row r="18" spans="13:13" x14ac:dyDescent="0.2">
      <c r="M18" s="117"/>
    </row>
  </sheetData>
  <customSheetViews>
    <customSheetView guid="{6D6ED5A2-D60A-45CE-8229-22FBAABACF56}" showPageBreaks="1" fitToPage="1" printArea="1">
      <selection activeCell="C10" sqref="C10"/>
      <pageMargins left="0.7" right="0.7" top="0.75" bottom="0.75" header="0.3" footer="0.3"/>
      <pageSetup orientation="landscape" r:id="rId1"/>
      <headerFooter alignWithMargins="0">
        <oddFooter>&amp;F</oddFooter>
      </headerFooter>
    </customSheetView>
  </customSheetViews>
  <mergeCells count="8">
    <mergeCell ref="A8:B8"/>
    <mergeCell ref="E6:F6"/>
    <mergeCell ref="I6:I10"/>
    <mergeCell ref="G6:H6"/>
    <mergeCell ref="E8:F8"/>
    <mergeCell ref="G8:H8"/>
    <mergeCell ref="E10:F10"/>
    <mergeCell ref="G10:H10"/>
  </mergeCells>
  <conditionalFormatting sqref="G6:H6">
    <cfRule type="cellIs" dxfId="2" priority="3" operator="greaterThan">
      <formula>$G$10</formula>
    </cfRule>
  </conditionalFormatting>
  <conditionalFormatting sqref="G10:H10">
    <cfRule type="cellIs" dxfId="1" priority="2" operator="lessThan">
      <formula>$G$6</formula>
    </cfRule>
  </conditionalFormatting>
  <conditionalFormatting sqref="G3">
    <cfRule type="cellIs" dxfId="0" priority="1" operator="greaterThan">
      <formula>37</formula>
    </cfRule>
  </conditionalFormatting>
  <dataValidations count="2">
    <dataValidation type="date" errorStyle="warning" operator="lessThanOrEqual" allowBlank="1" showInputMessage="1" showErrorMessage="1" errorTitle="Date Warning" error="This date is in the future. Please correct." sqref="C3" xr:uid="{00000000-0002-0000-0800-000000000000}">
      <formula1>TODAY()</formula1>
    </dataValidation>
    <dataValidation type="whole" allowBlank="1" showInputMessage="1" showErrorMessage="1" error="Value must be between 0 and 6." sqref="H3" xr:uid="{00000000-0002-0000-0800-000001000000}">
      <formula1>0</formula1>
      <formula2>6</formula2>
    </dataValidation>
  </dataValidations>
  <pageMargins left="0.7" right="0.7" top="0.75" bottom="0.75" header="0.3" footer="0.3"/>
  <pageSetup orientation="landscape" r:id="rId2"/>
  <headerFooter alignWithMargins="0">
    <oddFooter>&amp;F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946D-E3C1-4E73-856B-21CFAEEB75AB}">
  <sheetPr>
    <pageSetUpPr fitToPage="1"/>
  </sheetPr>
  <dimension ref="A1:N45"/>
  <sheetViews>
    <sheetView zoomScaleNormal="100"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66</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13</v>
      </c>
      <c r="E8" s="51">
        <v>0</v>
      </c>
      <c r="F8" s="31"/>
      <c r="G8" s="87" t="s">
        <v>52</v>
      </c>
      <c r="H8" s="102">
        <f>D6+293-(D8*7+E8)</f>
        <v>202</v>
      </c>
      <c r="I8" s="15"/>
    </row>
    <row r="9" spans="1:14" ht="15" customHeight="1" x14ac:dyDescent="0.25">
      <c r="A9" s="118"/>
      <c r="B9" s="59"/>
      <c r="C9" s="119"/>
      <c r="D9" s="61" t="s">
        <v>20</v>
      </c>
      <c r="E9" s="61" t="s">
        <v>21</v>
      </c>
      <c r="F9" s="119"/>
      <c r="G9" s="50"/>
      <c r="H9" s="60"/>
      <c r="I9" s="15"/>
    </row>
    <row r="10" spans="1:14" ht="14.65" customHeight="1" x14ac:dyDescent="0.2">
      <c r="A10" s="118"/>
      <c r="B10" s="59" t="str">
        <f>IF(D8=13,"","This calendar can only be used for participants who enroll at 13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14</v>
      </c>
      <c r="D12" s="73">
        <f>E12-6</f>
        <v>1</v>
      </c>
      <c r="E12" s="74">
        <f>D$6+7</f>
        <v>7</v>
      </c>
      <c r="F12" s="75">
        <f>E12+2</f>
        <v>9</v>
      </c>
      <c r="G12" s="25"/>
      <c r="H12" s="29"/>
      <c r="I12" s="17"/>
    </row>
    <row r="13" spans="1:14" s="18" customFormat="1" ht="24.4" customHeight="1" x14ac:dyDescent="0.2">
      <c r="A13" s="71" t="s">
        <v>55</v>
      </c>
      <c r="B13" s="24" t="s">
        <v>14</v>
      </c>
      <c r="C13" s="53">
        <f>D8+2</f>
        <v>15</v>
      </c>
      <c r="D13" s="73">
        <f>E13-4</f>
        <v>10</v>
      </c>
      <c r="E13" s="74">
        <f>D$6+14</f>
        <v>14</v>
      </c>
      <c r="F13" s="75">
        <f>E13+4</f>
        <v>18</v>
      </c>
      <c r="G13" s="25"/>
      <c r="H13" s="29"/>
      <c r="I13" s="17"/>
    </row>
    <row r="14" spans="1:14" s="18" customFormat="1" ht="24.4" customHeight="1" x14ac:dyDescent="0.2">
      <c r="A14" s="71" t="s">
        <v>12</v>
      </c>
      <c r="B14" s="24" t="s">
        <v>15</v>
      </c>
      <c r="C14" s="53">
        <f>D8+3</f>
        <v>16</v>
      </c>
      <c r="D14" s="73">
        <f>E14-2</f>
        <v>19</v>
      </c>
      <c r="E14" s="74">
        <f>D$6+21</f>
        <v>21</v>
      </c>
      <c r="F14" s="75">
        <f>E14+2</f>
        <v>23</v>
      </c>
      <c r="G14" s="25"/>
      <c r="H14" s="29"/>
      <c r="I14" s="17"/>
    </row>
    <row r="15" spans="1:14" s="18" customFormat="1" ht="24.4" customHeight="1" x14ac:dyDescent="0.2">
      <c r="A15" s="71" t="s">
        <v>56</v>
      </c>
      <c r="B15" s="24" t="s">
        <v>16</v>
      </c>
      <c r="C15" s="53">
        <f>D8+4</f>
        <v>17</v>
      </c>
      <c r="D15" s="73">
        <f>E15-4</f>
        <v>24</v>
      </c>
      <c r="E15" s="74">
        <f>D$6+28</f>
        <v>28</v>
      </c>
      <c r="F15" s="75">
        <f>E15+4</f>
        <v>32</v>
      </c>
      <c r="G15" s="25"/>
      <c r="H15" s="29"/>
      <c r="I15" s="17"/>
    </row>
    <row r="16" spans="1:14" s="18" customFormat="1" ht="18" customHeight="1" x14ac:dyDescent="0.2">
      <c r="A16" s="109" t="s">
        <v>126</v>
      </c>
      <c r="B16" s="110"/>
      <c r="C16" s="111"/>
      <c r="D16" s="112"/>
      <c r="E16" s="113"/>
      <c r="F16" s="114"/>
      <c r="G16" s="115"/>
      <c r="H16" s="116"/>
      <c r="I16" s="17"/>
    </row>
    <row r="17" spans="1:9" s="18" customFormat="1" ht="18" customHeight="1" x14ac:dyDescent="0.2">
      <c r="A17" s="109" t="s">
        <v>127</v>
      </c>
      <c r="B17" s="110"/>
      <c r="C17" s="111"/>
      <c r="D17" s="112"/>
      <c r="E17" s="113"/>
      <c r="F17" s="114"/>
      <c r="G17" s="115"/>
      <c r="H17" s="116"/>
      <c r="I17" s="17"/>
    </row>
    <row r="18" spans="1:9" s="18" customFormat="1" ht="18" customHeight="1" x14ac:dyDescent="0.2">
      <c r="A18" s="109" t="s">
        <v>128</v>
      </c>
      <c r="B18" s="110"/>
      <c r="C18" s="111"/>
      <c r="D18" s="112"/>
      <c r="E18" s="113"/>
      <c r="F18" s="114"/>
      <c r="G18" s="115"/>
      <c r="H18" s="116"/>
      <c r="I18" s="17"/>
    </row>
    <row r="19" spans="1:9" s="18" customFormat="1" ht="24.4" customHeight="1" x14ac:dyDescent="0.2">
      <c r="A19" s="71" t="s">
        <v>67</v>
      </c>
      <c r="B19" s="24" t="s">
        <v>59</v>
      </c>
      <c r="C19" s="53">
        <f>D8+8</f>
        <v>21</v>
      </c>
      <c r="D19" s="73">
        <f>E19-4</f>
        <v>52</v>
      </c>
      <c r="E19" s="159">
        <f>D$6+56</f>
        <v>56</v>
      </c>
      <c r="F19" s="75">
        <f>E19+4</f>
        <v>60</v>
      </c>
      <c r="G19" s="25"/>
      <c r="H19" s="29"/>
      <c r="I19" s="17"/>
    </row>
    <row r="20" spans="1:9" s="18" customFormat="1" ht="18" customHeight="1" x14ac:dyDescent="0.2">
      <c r="A20" s="109" t="s">
        <v>129</v>
      </c>
      <c r="B20" s="110"/>
      <c r="C20" s="111"/>
      <c r="D20" s="112"/>
      <c r="E20" s="160"/>
      <c r="F20" s="114"/>
      <c r="G20" s="115"/>
      <c r="H20" s="116"/>
      <c r="I20" s="17"/>
    </row>
    <row r="21" spans="1:9" s="18" customFormat="1" ht="18" customHeight="1" x14ac:dyDescent="0.2">
      <c r="A21" s="109" t="s">
        <v>130</v>
      </c>
      <c r="B21" s="110"/>
      <c r="C21" s="111"/>
      <c r="D21" s="112"/>
      <c r="E21" s="160"/>
      <c r="F21" s="114"/>
      <c r="G21" s="115"/>
      <c r="H21" s="116"/>
      <c r="I21" s="17"/>
    </row>
    <row r="22" spans="1:9" s="18" customFormat="1" ht="18" customHeight="1" x14ac:dyDescent="0.2">
      <c r="A22" s="109" t="s">
        <v>131</v>
      </c>
      <c r="B22" s="110"/>
      <c r="C22" s="111"/>
      <c r="D22" s="112"/>
      <c r="E22" s="160"/>
      <c r="F22" s="114"/>
      <c r="G22" s="115"/>
      <c r="H22" s="116"/>
      <c r="I22" s="17"/>
    </row>
    <row r="23" spans="1:9" ht="24.4" customHeight="1" x14ac:dyDescent="0.2">
      <c r="A23" s="71" t="s">
        <v>68</v>
      </c>
      <c r="B23" s="24" t="s">
        <v>77</v>
      </c>
      <c r="C23" s="53">
        <f>D8+12</f>
        <v>25</v>
      </c>
      <c r="D23" s="73">
        <f>E23-4</f>
        <v>80</v>
      </c>
      <c r="E23" s="159">
        <f>D$6+84</f>
        <v>84</v>
      </c>
      <c r="F23" s="75">
        <f>E23+4</f>
        <v>88</v>
      </c>
      <c r="G23" s="25"/>
      <c r="H23" s="29"/>
      <c r="I23" s="13"/>
    </row>
    <row r="24" spans="1:9" s="18" customFormat="1" ht="18" customHeight="1" x14ac:dyDescent="0.2">
      <c r="A24" s="109" t="s">
        <v>132</v>
      </c>
      <c r="B24" s="110"/>
      <c r="C24" s="111"/>
      <c r="D24" s="112"/>
      <c r="E24" s="160"/>
      <c r="F24" s="114"/>
      <c r="G24" s="115"/>
      <c r="H24" s="116"/>
      <c r="I24" s="17"/>
    </row>
    <row r="25" spans="1:9" s="18" customFormat="1" ht="18" customHeight="1" x14ac:dyDescent="0.2">
      <c r="A25" s="109" t="s">
        <v>133</v>
      </c>
      <c r="B25" s="110"/>
      <c r="C25" s="111"/>
      <c r="D25" s="112"/>
      <c r="E25" s="160"/>
      <c r="F25" s="114"/>
      <c r="G25" s="115"/>
      <c r="H25" s="116"/>
      <c r="I25" s="17"/>
    </row>
    <row r="26" spans="1:9" s="18" customFormat="1" ht="18" customHeight="1" x14ac:dyDescent="0.2">
      <c r="A26" s="109" t="s">
        <v>134</v>
      </c>
      <c r="B26" s="110"/>
      <c r="C26" s="111"/>
      <c r="D26" s="112"/>
      <c r="E26" s="160"/>
      <c r="F26" s="114"/>
      <c r="G26" s="115"/>
      <c r="H26" s="116"/>
      <c r="I26" s="17"/>
    </row>
    <row r="27" spans="1:9" ht="24" customHeight="1" x14ac:dyDescent="0.2">
      <c r="A27" s="71" t="s">
        <v>69</v>
      </c>
      <c r="B27" s="24" t="s">
        <v>267</v>
      </c>
      <c r="C27" s="53">
        <f>D8+16</f>
        <v>29</v>
      </c>
      <c r="D27" s="73">
        <f>E27-4</f>
        <v>108</v>
      </c>
      <c r="E27" s="159">
        <f>D$6+112</f>
        <v>112</v>
      </c>
      <c r="F27" s="75">
        <f>E27+4</f>
        <v>116</v>
      </c>
      <c r="G27" s="25"/>
      <c r="H27" s="29"/>
    </row>
    <row r="28" spans="1:9" s="18" customFormat="1" ht="18" customHeight="1" x14ac:dyDescent="0.2">
      <c r="A28" s="109" t="s">
        <v>135</v>
      </c>
      <c r="B28" s="110"/>
      <c r="C28" s="111"/>
      <c r="D28" s="112"/>
      <c r="E28" s="160"/>
      <c r="F28" s="114"/>
      <c r="G28" s="115"/>
      <c r="H28" s="116"/>
      <c r="I28" s="17"/>
    </row>
    <row r="29" spans="1:9" s="18" customFormat="1" ht="18" customHeight="1" x14ac:dyDescent="0.2">
      <c r="A29" s="109" t="s">
        <v>136</v>
      </c>
      <c r="B29" s="110"/>
      <c r="C29" s="111"/>
      <c r="D29" s="112"/>
      <c r="E29" s="160"/>
      <c r="F29" s="114"/>
      <c r="G29" s="115"/>
      <c r="H29" s="116"/>
      <c r="I29" s="17"/>
    </row>
    <row r="30" spans="1:9" s="18" customFormat="1" ht="18" customHeight="1" x14ac:dyDescent="0.2">
      <c r="A30" s="109" t="s">
        <v>137</v>
      </c>
      <c r="B30" s="110"/>
      <c r="C30" s="111"/>
      <c r="D30" s="112"/>
      <c r="E30" s="160"/>
      <c r="F30" s="114"/>
      <c r="G30" s="115"/>
      <c r="H30" s="116"/>
      <c r="I30" s="17"/>
    </row>
    <row r="31" spans="1:9" ht="24" customHeight="1" x14ac:dyDescent="0.2">
      <c r="A31" s="71" t="s">
        <v>70</v>
      </c>
      <c r="B31" s="24" t="s">
        <v>268</v>
      </c>
      <c r="C31" s="53">
        <f>D8+20</f>
        <v>33</v>
      </c>
      <c r="D31" s="73">
        <f>E31-4</f>
        <v>136</v>
      </c>
      <c r="E31" s="159">
        <f>D$6+140</f>
        <v>140</v>
      </c>
      <c r="F31" s="75">
        <f>E31+4</f>
        <v>144</v>
      </c>
      <c r="G31" s="25"/>
      <c r="H31" s="29"/>
    </row>
    <row r="32" spans="1:9" s="18" customFormat="1" ht="18" customHeight="1" x14ac:dyDescent="0.2">
      <c r="A32" s="109" t="s">
        <v>138</v>
      </c>
      <c r="B32" s="110"/>
      <c r="C32" s="111"/>
      <c r="D32" s="112"/>
      <c r="E32" s="160"/>
      <c r="F32" s="114"/>
      <c r="G32" s="115"/>
      <c r="H32" s="116"/>
      <c r="I32" s="17"/>
    </row>
    <row r="33" spans="1:9" s="18" customFormat="1" ht="18" customHeight="1" x14ac:dyDescent="0.2">
      <c r="A33" s="109" t="s">
        <v>139</v>
      </c>
      <c r="B33" s="110"/>
      <c r="C33" s="111"/>
      <c r="D33" s="112"/>
      <c r="E33" s="160"/>
      <c r="F33" s="114"/>
      <c r="G33" s="115"/>
      <c r="H33" s="116"/>
      <c r="I33" s="17"/>
    </row>
    <row r="34" spans="1:9" s="18" customFormat="1" ht="18" customHeight="1" x14ac:dyDescent="0.2">
      <c r="A34" s="109" t="s">
        <v>140</v>
      </c>
      <c r="B34" s="110"/>
      <c r="C34" s="111"/>
      <c r="D34" s="112"/>
      <c r="E34" s="160"/>
      <c r="F34" s="114"/>
      <c r="G34" s="115"/>
      <c r="H34" s="116"/>
      <c r="I34" s="17"/>
    </row>
    <row r="35" spans="1:9" ht="24" customHeight="1" x14ac:dyDescent="0.2">
      <c r="A35" s="71" t="s">
        <v>80</v>
      </c>
      <c r="B35" s="24" t="s">
        <v>266</v>
      </c>
      <c r="C35" s="53">
        <f>C31+3</f>
        <v>36</v>
      </c>
      <c r="D35" s="73">
        <f>E35-2</f>
        <v>159</v>
      </c>
      <c r="E35" s="159">
        <f>D$6+161</f>
        <v>161</v>
      </c>
      <c r="F35" s="75">
        <f>E35+2</f>
        <v>163</v>
      </c>
      <c r="G35" s="25"/>
      <c r="H35" s="29"/>
    </row>
    <row r="36" spans="1:9" ht="24" customHeight="1" x14ac:dyDescent="0.2">
      <c r="A36" s="71" t="s">
        <v>81</v>
      </c>
      <c r="B36" s="163" t="s">
        <v>269</v>
      </c>
      <c r="C36" s="53">
        <f>C35+1</f>
        <v>37</v>
      </c>
      <c r="D36" s="73">
        <f>E36-4</f>
        <v>164</v>
      </c>
      <c r="E36" s="159">
        <f>D$6+168</f>
        <v>168</v>
      </c>
      <c r="F36" s="75">
        <f>E36+4</f>
        <v>172</v>
      </c>
      <c r="G36" s="25"/>
      <c r="H36" s="29"/>
    </row>
    <row r="37" spans="1:9" ht="24" customHeight="1" x14ac:dyDescent="0.2">
      <c r="A37" s="71" t="s">
        <v>74</v>
      </c>
      <c r="B37" s="161" t="s">
        <v>270</v>
      </c>
      <c r="C37" s="53">
        <f>C36+1</f>
        <v>38</v>
      </c>
      <c r="D37" s="73">
        <f>E37-2</f>
        <v>173</v>
      </c>
      <c r="E37" s="159">
        <f>D$6+175</f>
        <v>175</v>
      </c>
      <c r="F37" s="75">
        <f>E37+2</f>
        <v>177</v>
      </c>
      <c r="G37" s="25"/>
      <c r="H37" s="29"/>
    </row>
    <row r="38" spans="1:9" ht="24" customHeight="1" x14ac:dyDescent="0.2">
      <c r="A38" s="71" t="s">
        <v>75</v>
      </c>
      <c r="B38" s="161" t="s">
        <v>271</v>
      </c>
      <c r="C38" s="53">
        <f>C37+1</f>
        <v>39</v>
      </c>
      <c r="D38" s="73">
        <f>E38-4</f>
        <v>178</v>
      </c>
      <c r="E38" s="159">
        <f>D$6+182</f>
        <v>182</v>
      </c>
      <c r="F38" s="75">
        <f>E38+4</f>
        <v>186</v>
      </c>
      <c r="G38" s="25"/>
      <c r="H38" s="29"/>
    </row>
    <row r="39" spans="1:9" ht="24" customHeight="1" x14ac:dyDescent="0.2">
      <c r="A39" s="120" t="s">
        <v>73</v>
      </c>
      <c r="B39" s="161" t="s">
        <v>272</v>
      </c>
      <c r="C39" s="53">
        <f>C38+1</f>
        <v>40</v>
      </c>
      <c r="D39" s="73">
        <f>E39-2</f>
        <v>187</v>
      </c>
      <c r="E39" s="159">
        <f>D$6+189</f>
        <v>189</v>
      </c>
      <c r="F39" s="75">
        <f>E39+2</f>
        <v>191</v>
      </c>
      <c r="G39" s="25"/>
      <c r="H39" s="29"/>
    </row>
    <row r="40" spans="1:9" ht="24" customHeight="1" thickBot="1" x14ac:dyDescent="0.25">
      <c r="A40" s="104" t="s">
        <v>76</v>
      </c>
      <c r="B40" s="105" t="s">
        <v>273</v>
      </c>
      <c r="C40" s="106">
        <f>C39+1</f>
        <v>41</v>
      </c>
      <c r="D40" s="167">
        <f>E40-4</f>
        <v>192</v>
      </c>
      <c r="E40" s="168">
        <f>D$6+196</f>
        <v>196</v>
      </c>
      <c r="F40" s="169">
        <f>E40+4</f>
        <v>200</v>
      </c>
      <c r="G40" s="107"/>
      <c r="H40" s="108"/>
    </row>
    <row r="45" spans="1:9" x14ac:dyDescent="0.2">
      <c r="I45" s="13"/>
    </row>
  </sheetData>
  <customSheetViews>
    <customSheetView guid="{6D6ED5A2-D60A-45CE-8229-22FBAABACF56}" fitToPage="1">
      <selection activeCell="D6" sqref="D6"/>
      <pageMargins left="0.7" right="0.7" top="0.75" bottom="0.75" header="0.3" footer="0.3"/>
      <pageSetup scale="69" orientation="portrait" r:id="rId1"/>
    </customSheetView>
  </customSheetViews>
  <mergeCells count="3">
    <mergeCell ref="C4:E4"/>
    <mergeCell ref="A6:C6"/>
    <mergeCell ref="A8:C8"/>
  </mergeCells>
  <phoneticPr fontId="33" type="noConversion"/>
  <conditionalFormatting sqref="D8">
    <cfRule type="cellIs" dxfId="36" priority="1" operator="lessThan">
      <formula>13</formula>
    </cfRule>
    <cfRule type="cellIs" dxfId="35" priority="2" operator="greaterThan">
      <formula>13</formula>
    </cfRule>
  </conditionalFormatting>
  <dataValidations count="1">
    <dataValidation type="whole" allowBlank="1" showInputMessage="1" showErrorMessage="1" error="Value must be between 0 and 6." sqref="E8" xr:uid="{6A4A5AE7-2FC4-438D-AC94-846D1FE48FC6}">
      <formula1>0</formula1>
      <formula2>6</formula2>
    </dataValidation>
  </dataValidations>
  <pageMargins left="0.7" right="0.7" top="0.75" bottom="0.75" header="0.3" footer="0.3"/>
  <pageSetup scale="6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1"/>
  <sheetViews>
    <sheetView zoomScaleSheetLayoutView="90" workbookViewId="0">
      <selection activeCell="L7" sqref="L7"/>
    </sheetView>
  </sheetViews>
  <sheetFormatPr defaultColWidth="9.140625" defaultRowHeight="12.75" x14ac:dyDescent="0.2"/>
  <cols>
    <col min="1" max="1" width="30.140625" style="11" customWidth="1"/>
    <col min="2" max="2" width="9.7109375" style="11" customWidth="1"/>
    <col min="3" max="3" width="11.7109375" style="11" customWidth="1"/>
    <col min="4" max="4" width="13.42578125" style="11" customWidth="1"/>
    <col min="5" max="6" width="12.7109375" style="11" customWidth="1"/>
    <col min="7" max="7" width="14.7109375" style="11" customWidth="1"/>
    <col min="8" max="8" width="14.42578125" style="11" customWidth="1"/>
    <col min="9" max="9" width="4.140625" style="11" customWidth="1"/>
    <col min="10" max="10" width="12.42578125" style="13" customWidth="1"/>
    <col min="11" max="16384" width="9.140625" style="13"/>
  </cols>
  <sheetData>
    <row r="1" spans="1:9" ht="24" customHeight="1" x14ac:dyDescent="0.35">
      <c r="A1" s="10" t="s">
        <v>51</v>
      </c>
      <c r="B1" s="10"/>
      <c r="D1" s="12"/>
      <c r="E1" s="12"/>
    </row>
    <row r="2" spans="1:9" ht="5.25" customHeight="1" thickBot="1" x14ac:dyDescent="0.25"/>
    <row r="3" spans="1:9" ht="15" customHeight="1" thickBot="1" x14ac:dyDescent="0.25">
      <c r="A3" s="21" t="s">
        <v>43</v>
      </c>
      <c r="B3" s="21"/>
      <c r="C3" s="126"/>
      <c r="D3" s="127"/>
      <c r="E3" s="128"/>
      <c r="F3" s="13"/>
      <c r="G3" s="22" t="s">
        <v>1</v>
      </c>
      <c r="H3" s="23"/>
    </row>
    <row r="4" spans="1:9" ht="9" customHeight="1" thickBot="1" x14ac:dyDescent="0.25">
      <c r="A4" s="13"/>
      <c r="B4" s="13"/>
      <c r="C4" s="13"/>
      <c r="D4" s="13"/>
      <c r="E4" s="13"/>
      <c r="F4" s="13"/>
      <c r="G4" s="13"/>
      <c r="H4" s="13"/>
      <c r="I4" s="13"/>
    </row>
    <row r="5" spans="1:9" ht="18.75" customHeight="1" thickBot="1" x14ac:dyDescent="0.25">
      <c r="A5" s="129" t="s">
        <v>17</v>
      </c>
      <c r="B5" s="130"/>
      <c r="C5" s="130"/>
      <c r="D5" s="20"/>
      <c r="E5" s="88" t="s">
        <v>10</v>
      </c>
      <c r="F5" s="89"/>
      <c r="G5" s="34"/>
      <c r="H5" s="90"/>
      <c r="I5" s="15"/>
    </row>
    <row r="6" spans="1:9" ht="15.75" customHeight="1" thickBot="1" x14ac:dyDescent="0.25">
      <c r="A6" s="91" t="s">
        <v>41</v>
      </c>
      <c r="B6" s="92"/>
      <c r="C6" s="93"/>
      <c r="D6" s="93"/>
      <c r="E6" s="93"/>
      <c r="F6" s="93"/>
      <c r="G6" s="94"/>
      <c r="H6" s="95"/>
      <c r="I6" s="15"/>
    </row>
    <row r="7" spans="1:9" ht="30" customHeight="1" thickBot="1" x14ac:dyDescent="0.3">
      <c r="A7" s="42" t="s">
        <v>9</v>
      </c>
      <c r="B7" s="150" t="s">
        <v>2</v>
      </c>
      <c r="C7" s="151"/>
      <c r="D7" s="42" t="s">
        <v>4</v>
      </c>
      <c r="E7" s="43" t="s">
        <v>8</v>
      </c>
      <c r="F7" s="44" t="s">
        <v>7</v>
      </c>
      <c r="G7" s="45" t="s">
        <v>6</v>
      </c>
      <c r="H7" s="44" t="s">
        <v>5</v>
      </c>
      <c r="I7" s="16"/>
    </row>
    <row r="8" spans="1:9" ht="21" customHeight="1" thickTop="1" x14ac:dyDescent="0.2">
      <c r="A8" s="69" t="s">
        <v>18</v>
      </c>
      <c r="B8" s="148">
        <v>101</v>
      </c>
      <c r="C8" s="149"/>
      <c r="D8" s="76">
        <f>D5</f>
        <v>0</v>
      </c>
      <c r="E8" s="86" t="s">
        <v>39</v>
      </c>
      <c r="F8" s="78">
        <f>D5+14</f>
        <v>14</v>
      </c>
      <c r="G8" s="40"/>
      <c r="H8" s="37"/>
      <c r="I8" s="13"/>
    </row>
    <row r="9" spans="1:9" ht="21" customHeight="1" x14ac:dyDescent="0.2">
      <c r="A9" s="69" t="s">
        <v>38</v>
      </c>
      <c r="B9" s="142">
        <v>102</v>
      </c>
      <c r="C9" s="143"/>
      <c r="D9" s="76">
        <f>E9-7</f>
        <v>0</v>
      </c>
      <c r="E9" s="77">
        <f>D5+7</f>
        <v>7</v>
      </c>
      <c r="F9" s="78">
        <f>E9+7</f>
        <v>14</v>
      </c>
      <c r="G9" s="40"/>
      <c r="H9" s="38"/>
      <c r="I9" s="13"/>
    </row>
    <row r="10" spans="1:9" ht="21" customHeight="1" thickBot="1" x14ac:dyDescent="0.25">
      <c r="A10" s="70" t="s">
        <v>19</v>
      </c>
      <c r="B10" s="144">
        <v>103</v>
      </c>
      <c r="C10" s="145"/>
      <c r="D10" s="79">
        <f>E10-13</f>
        <v>29</v>
      </c>
      <c r="E10" s="80">
        <f>D5+42</f>
        <v>42</v>
      </c>
      <c r="F10" s="81">
        <f>E10+13</f>
        <v>55</v>
      </c>
      <c r="G10" s="41"/>
      <c r="H10" s="39"/>
      <c r="I10" s="13"/>
    </row>
    <row r="11" spans="1:9" ht="13.5" thickBot="1" x14ac:dyDescent="0.25"/>
    <row r="12" spans="1:9" ht="15" customHeight="1" thickBot="1" x14ac:dyDescent="0.25">
      <c r="A12" s="21" t="s">
        <v>44</v>
      </c>
      <c r="B12" s="21"/>
      <c r="C12" s="126"/>
      <c r="D12" s="127"/>
      <c r="E12" s="128"/>
      <c r="F12" s="13"/>
      <c r="G12" s="22" t="s">
        <v>1</v>
      </c>
      <c r="H12" s="23"/>
    </row>
    <row r="13" spans="1:9" ht="9" customHeight="1" thickBot="1" x14ac:dyDescent="0.25">
      <c r="A13" s="13"/>
      <c r="B13" s="13"/>
      <c r="C13" s="13"/>
      <c r="D13" s="13"/>
      <c r="E13" s="13"/>
      <c r="F13" s="13"/>
      <c r="G13" s="13"/>
      <c r="H13" s="13"/>
      <c r="I13" s="13"/>
    </row>
    <row r="14" spans="1:9" ht="4.5" customHeight="1" x14ac:dyDescent="0.25">
      <c r="A14" s="33"/>
      <c r="B14" s="48"/>
      <c r="C14" s="34"/>
      <c r="D14" s="34"/>
      <c r="E14" s="34"/>
      <c r="F14" s="34"/>
      <c r="G14" s="34"/>
      <c r="H14" s="35"/>
      <c r="I14" s="13"/>
    </row>
    <row r="15" spans="1:9" ht="12.75" customHeight="1" thickBot="1" x14ac:dyDescent="0.25">
      <c r="A15" s="91" t="s">
        <v>26</v>
      </c>
      <c r="B15" s="92"/>
      <c r="C15" s="93"/>
      <c r="D15" s="93"/>
      <c r="E15" s="93"/>
      <c r="F15" s="93"/>
      <c r="G15" s="94"/>
      <c r="H15" s="95"/>
      <c r="I15" s="15"/>
    </row>
    <row r="16" spans="1:9" ht="30" customHeight="1" thickBot="1" x14ac:dyDescent="0.3">
      <c r="A16" s="26" t="s">
        <v>9</v>
      </c>
      <c r="B16" s="146" t="s">
        <v>2</v>
      </c>
      <c r="C16" s="147"/>
      <c r="D16" s="42" t="s">
        <v>4</v>
      </c>
      <c r="E16" s="43" t="s">
        <v>8</v>
      </c>
      <c r="F16" s="44" t="s">
        <v>7</v>
      </c>
      <c r="G16" s="45" t="s">
        <v>6</v>
      </c>
      <c r="H16" s="27" t="s">
        <v>5</v>
      </c>
      <c r="I16" s="16"/>
    </row>
    <row r="17" spans="1:10" ht="21" customHeight="1" thickTop="1" x14ac:dyDescent="0.2">
      <c r="A17" s="69" t="s">
        <v>27</v>
      </c>
      <c r="B17" s="148">
        <v>201</v>
      </c>
      <c r="C17" s="149"/>
      <c r="D17" s="76">
        <f>D5</f>
        <v>0</v>
      </c>
      <c r="E17" s="86" t="s">
        <v>39</v>
      </c>
      <c r="F17" s="78">
        <f>D5+14</f>
        <v>14</v>
      </c>
      <c r="G17" s="40"/>
      <c r="H17" s="37"/>
      <c r="I17" s="13"/>
    </row>
    <row r="18" spans="1:10" ht="21" customHeight="1" x14ac:dyDescent="0.2">
      <c r="A18" s="69" t="s">
        <v>42</v>
      </c>
      <c r="B18" s="142">
        <v>202</v>
      </c>
      <c r="C18" s="143"/>
      <c r="D18" s="76">
        <f>E18-7</f>
        <v>0</v>
      </c>
      <c r="E18" s="77">
        <f>D5+7</f>
        <v>7</v>
      </c>
      <c r="F18" s="78">
        <f>E18+7</f>
        <v>14</v>
      </c>
      <c r="G18" s="40"/>
      <c r="H18" s="38"/>
      <c r="I18" s="13"/>
    </row>
    <row r="19" spans="1:10" ht="21" customHeight="1" x14ac:dyDescent="0.2">
      <c r="A19" s="72" t="s">
        <v>28</v>
      </c>
      <c r="B19" s="142">
        <v>203</v>
      </c>
      <c r="C19" s="143"/>
      <c r="D19" s="82">
        <f>E19-13</f>
        <v>29</v>
      </c>
      <c r="E19" s="83">
        <f>D5+42</f>
        <v>42</v>
      </c>
      <c r="F19" s="84">
        <f>E19+13</f>
        <v>55</v>
      </c>
      <c r="G19" s="55"/>
      <c r="H19" s="56"/>
      <c r="I19" s="13"/>
    </row>
    <row r="20" spans="1:10" ht="21" customHeight="1" x14ac:dyDescent="0.2">
      <c r="A20" s="72" t="s">
        <v>29</v>
      </c>
      <c r="B20" s="142">
        <v>204</v>
      </c>
      <c r="C20" s="143"/>
      <c r="D20" s="82">
        <f>E20-28</f>
        <v>155</v>
      </c>
      <c r="E20" s="83">
        <f>D5+183</f>
        <v>183</v>
      </c>
      <c r="F20" s="84">
        <f>E20+28</f>
        <v>211</v>
      </c>
      <c r="G20" s="55"/>
      <c r="H20" s="56"/>
      <c r="I20" s="13"/>
    </row>
    <row r="21" spans="1:10" ht="21" customHeight="1" thickBot="1" x14ac:dyDescent="0.25">
      <c r="A21" s="70" t="s">
        <v>30</v>
      </c>
      <c r="B21" s="144">
        <v>205</v>
      </c>
      <c r="C21" s="145"/>
      <c r="D21" s="79">
        <f>E21-28</f>
        <v>337</v>
      </c>
      <c r="E21" s="80">
        <f>D5+365</f>
        <v>365</v>
      </c>
      <c r="F21" s="81">
        <f>E21+28</f>
        <v>393</v>
      </c>
      <c r="G21" s="41"/>
      <c r="H21" s="39"/>
      <c r="I21" s="13"/>
    </row>
    <row r="22" spans="1:10" x14ac:dyDescent="0.2">
      <c r="A22" s="13" t="s">
        <v>53</v>
      </c>
      <c r="I22" s="13"/>
    </row>
    <row r="28" spans="1:10" s="11" customFormat="1" x14ac:dyDescent="0.2">
      <c r="J28" s="13"/>
    </row>
    <row r="29" spans="1:10" s="11" customFormat="1" x14ac:dyDescent="0.2">
      <c r="J29" s="13"/>
    </row>
    <row r="30" spans="1:10" s="11" customFormat="1" x14ac:dyDescent="0.2">
      <c r="J30" s="13"/>
    </row>
    <row r="31" spans="1:10" s="11" customFormat="1" x14ac:dyDescent="0.2">
      <c r="J31" s="13"/>
    </row>
  </sheetData>
  <customSheetViews>
    <customSheetView guid="{6D6ED5A2-D60A-45CE-8229-22FBAABACF56}" showPageBreaks="1" fitToPage="1" printArea="1">
      <selection activeCell="L7" sqref="L7"/>
      <pageMargins left="0.7" right="0.7" top="0.75" bottom="0.75" header="0.3" footer="0.3"/>
      <pageSetup paperSize="9" scale="98" orientation="landscape" r:id="rId1"/>
      <headerFooter alignWithMargins="0">
        <oddFooter>&amp;F</oddFooter>
      </headerFooter>
    </customSheetView>
  </customSheetViews>
  <mergeCells count="13">
    <mergeCell ref="B18:C18"/>
    <mergeCell ref="B21:C21"/>
    <mergeCell ref="B20:C20"/>
    <mergeCell ref="B19:C19"/>
    <mergeCell ref="C3:E3"/>
    <mergeCell ref="B16:C16"/>
    <mergeCell ref="B17:C17"/>
    <mergeCell ref="C12:E12"/>
    <mergeCell ref="A5:C5"/>
    <mergeCell ref="B10:C10"/>
    <mergeCell ref="B9:C9"/>
    <mergeCell ref="B8:C8"/>
    <mergeCell ref="B7:C7"/>
  </mergeCells>
  <pageMargins left="0.7" right="0.7" top="0.75" bottom="0.75" header="0.3" footer="0.3"/>
  <pageSetup paperSize="9" scale="98" orientation="landscape" r:id="rId2"/>
  <headerFooter alignWithMargins="0">
    <oddFooter>&amp;F</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4"/>
  <sheetViews>
    <sheetView workbookViewId="0">
      <selection activeCell="C28" sqref="C28"/>
    </sheetView>
  </sheetViews>
  <sheetFormatPr defaultColWidth="8.7109375" defaultRowHeight="12.75" x14ac:dyDescent="0.2"/>
  <cols>
    <col min="1" max="1" width="37" style="13" customWidth="1"/>
    <col min="2" max="4" width="15.42578125" style="13" customWidth="1"/>
    <col min="5" max="6" width="15.28515625" style="13" customWidth="1"/>
    <col min="7" max="16384" width="8.7109375" style="13"/>
  </cols>
  <sheetData>
    <row r="1" spans="1:6" ht="18.75" x14ac:dyDescent="0.3">
      <c r="A1" s="152" t="s">
        <v>54</v>
      </c>
      <c r="B1" s="152"/>
      <c r="C1" s="152"/>
      <c r="D1" s="152"/>
      <c r="E1" s="152"/>
    </row>
    <row r="2" spans="1:6" ht="4.9000000000000004" customHeight="1" thickBot="1" x14ac:dyDescent="0.25"/>
    <row r="3" spans="1:6" ht="19.5" thickBot="1" x14ac:dyDescent="0.25">
      <c r="A3" s="21" t="s">
        <v>0</v>
      </c>
      <c r="B3" s="126"/>
      <c r="C3" s="154"/>
      <c r="E3" s="22" t="s">
        <v>1</v>
      </c>
      <c r="F3" s="23"/>
    </row>
    <row r="4" spans="1:6" ht="4.9000000000000004" customHeight="1" thickBot="1" x14ac:dyDescent="0.25"/>
    <row r="5" spans="1:6" ht="16.5" thickBot="1" x14ac:dyDescent="0.3">
      <c r="A5" s="67" t="s">
        <v>36</v>
      </c>
      <c r="B5" s="34"/>
      <c r="C5" s="34"/>
      <c r="D5" s="34"/>
      <c r="E5" s="34"/>
      <c r="F5" s="35"/>
    </row>
    <row r="6" spans="1:6" ht="24.4" customHeight="1" thickBot="1" x14ac:dyDescent="0.25">
      <c r="A6" s="68" t="s">
        <v>50</v>
      </c>
      <c r="B6" s="20"/>
      <c r="C6" s="30" t="s">
        <v>10</v>
      </c>
      <c r="D6" s="31"/>
      <c r="E6" s="32"/>
      <c r="F6" s="36"/>
    </row>
    <row r="7" spans="1:6" ht="15.75" x14ac:dyDescent="0.2">
      <c r="A7" s="101"/>
      <c r="B7" s="46"/>
      <c r="C7" s="46"/>
      <c r="D7" s="46"/>
      <c r="E7" s="47"/>
      <c r="F7" s="36"/>
    </row>
    <row r="8" spans="1:6" ht="30.75" thickBot="1" x14ac:dyDescent="0.3">
      <c r="A8" s="26" t="s">
        <v>45</v>
      </c>
      <c r="B8" s="42" t="s">
        <v>4</v>
      </c>
      <c r="C8" s="43" t="s">
        <v>8</v>
      </c>
      <c r="D8" s="44" t="s">
        <v>7</v>
      </c>
      <c r="E8" s="45" t="s">
        <v>6</v>
      </c>
      <c r="F8" s="27" t="s">
        <v>5</v>
      </c>
    </row>
    <row r="9" spans="1:6" ht="34.9" customHeight="1" thickTop="1" x14ac:dyDescent="0.2">
      <c r="A9" s="69" t="s">
        <v>46</v>
      </c>
      <c r="B9" s="76">
        <f>C9-44</f>
        <v>46</v>
      </c>
      <c r="C9" s="77">
        <f>B6+30*3</f>
        <v>90</v>
      </c>
      <c r="D9" s="78">
        <f>C9+45</f>
        <v>135</v>
      </c>
      <c r="E9" s="96"/>
      <c r="F9" s="97"/>
    </row>
    <row r="10" spans="1:6" ht="34.9" customHeight="1" x14ac:dyDescent="0.2">
      <c r="A10" s="69" t="s">
        <v>47</v>
      </c>
      <c r="B10" s="76">
        <f>C10-44</f>
        <v>136</v>
      </c>
      <c r="C10" s="77">
        <f>B6+30*6</f>
        <v>180</v>
      </c>
      <c r="D10" s="78">
        <f>C10+45</f>
        <v>225</v>
      </c>
      <c r="E10" s="96"/>
      <c r="F10" s="97"/>
    </row>
    <row r="11" spans="1:6" ht="34.9" customHeight="1" x14ac:dyDescent="0.2">
      <c r="A11" s="69" t="s">
        <v>48</v>
      </c>
      <c r="B11" s="76">
        <f>C11-44</f>
        <v>226</v>
      </c>
      <c r="C11" s="77">
        <f>B6+30*9</f>
        <v>270</v>
      </c>
      <c r="D11" s="78">
        <f t="shared" ref="D11:D12" si="0">C11+45</f>
        <v>315</v>
      </c>
      <c r="E11" s="96"/>
      <c r="F11" s="98"/>
    </row>
    <row r="12" spans="1:6" ht="34.9" customHeight="1" thickBot="1" x14ac:dyDescent="0.25">
      <c r="A12" s="70" t="s">
        <v>49</v>
      </c>
      <c r="B12" s="79">
        <f>C12-44</f>
        <v>316</v>
      </c>
      <c r="C12" s="80">
        <f>B6+30*12</f>
        <v>360</v>
      </c>
      <c r="D12" s="81">
        <f t="shared" si="0"/>
        <v>405</v>
      </c>
      <c r="E12" s="99"/>
      <c r="F12" s="100"/>
    </row>
    <row r="13" spans="1:6" ht="5.25" customHeight="1" x14ac:dyDescent="0.2"/>
    <row r="14" spans="1:6" ht="41.25" customHeight="1" x14ac:dyDescent="0.2">
      <c r="A14" s="153" t="s">
        <v>37</v>
      </c>
      <c r="B14" s="153"/>
      <c r="C14" s="153"/>
      <c r="D14" s="153"/>
      <c r="E14" s="153"/>
      <c r="F14" s="153"/>
    </row>
  </sheetData>
  <sheetProtection algorithmName="SHA-512" hashValue="StsXRPd6+F5rgm4nUwcnk515c1HjVE6v/mPFuBvo1baJdnBmWo7qA11qdkLD8Y+BtuIPoIMVuRJntw6VPvj0MA==" saltValue="b7BCAfK5n28qDrzZS15m1A==" spinCount="100000" sheet="1" objects="1" scenarios="1"/>
  <customSheetViews>
    <customSheetView guid="{6D6ED5A2-D60A-45CE-8229-22FBAABACF56}" showPageBreaks="1" fitToPage="1" printArea="1">
      <selection activeCell="C28" sqref="C28"/>
      <pageMargins left="0.7" right="0.7" top="0.75" bottom="0.75" header="0.3" footer="0.3"/>
      <pageSetup paperSize="9" fitToHeight="0" orientation="landscape" r:id="rId1"/>
      <headerFooter alignWithMargins="0">
        <oddFooter>&amp;F</oddFooter>
      </headerFooter>
    </customSheetView>
  </customSheetViews>
  <mergeCells count="3">
    <mergeCell ref="A1:E1"/>
    <mergeCell ref="A14:F14"/>
    <mergeCell ref="B3:C3"/>
  </mergeCells>
  <phoneticPr fontId="24" type="noConversion"/>
  <pageMargins left="0.7" right="0.7" top="0.75" bottom="0.75" header="0.3" footer="0.3"/>
  <pageSetup paperSize="9" fitToHeight="0" orientation="landscape" r:id="rId2"/>
  <headerFooter alignWithMargins="0">
    <oddFooter>&amp;F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901F4-4233-46F3-B2C3-0BE3B8E3F2C2}">
  <sheetPr>
    <pageSetUpPr fitToPage="1"/>
  </sheetPr>
  <dimension ref="A1:N43"/>
  <sheetViews>
    <sheetView topLeftCell="A19"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83</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14</v>
      </c>
      <c r="E8" s="51">
        <v>0</v>
      </c>
      <c r="F8" s="31"/>
      <c r="G8" s="87" t="s">
        <v>52</v>
      </c>
      <c r="H8" s="102">
        <f>D6+293-(D8*7+E8)</f>
        <v>195</v>
      </c>
      <c r="I8" s="15"/>
    </row>
    <row r="9" spans="1:14" ht="15" customHeight="1" x14ac:dyDescent="0.25">
      <c r="A9" s="118"/>
      <c r="B9" s="59"/>
      <c r="C9" s="119"/>
      <c r="D9" s="61" t="s">
        <v>20</v>
      </c>
      <c r="E9" s="61" t="s">
        <v>21</v>
      </c>
      <c r="F9" s="119"/>
      <c r="G9" s="50"/>
      <c r="H9" s="60"/>
      <c r="I9" s="15"/>
    </row>
    <row r="10" spans="1:14" ht="14.65" customHeight="1" x14ac:dyDescent="0.2">
      <c r="A10" s="118"/>
      <c r="B10" s="59" t="str">
        <f>IF(D8=14,"","This calendar can only be used for participants who enroll at 14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15</v>
      </c>
      <c r="D12" s="73">
        <f>E12-6</f>
        <v>1</v>
      </c>
      <c r="E12" s="74">
        <f>D$6+7</f>
        <v>7</v>
      </c>
      <c r="F12" s="75">
        <f>E12+2</f>
        <v>9</v>
      </c>
      <c r="G12" s="25"/>
      <c r="H12" s="29"/>
      <c r="I12" s="17"/>
    </row>
    <row r="13" spans="1:14" s="18" customFormat="1" ht="24.4" customHeight="1" x14ac:dyDescent="0.2">
      <c r="A13" s="71" t="s">
        <v>55</v>
      </c>
      <c r="B13" s="24" t="s">
        <v>14</v>
      </c>
      <c r="C13" s="53">
        <f>D8+2</f>
        <v>16</v>
      </c>
      <c r="D13" s="73">
        <f>E13-4</f>
        <v>10</v>
      </c>
      <c r="E13" s="74">
        <f>D$6+14</f>
        <v>14</v>
      </c>
      <c r="F13" s="75">
        <f>E13+4</f>
        <v>18</v>
      </c>
      <c r="G13" s="25"/>
      <c r="H13" s="29"/>
      <c r="I13" s="17"/>
    </row>
    <row r="14" spans="1:14" s="18" customFormat="1" ht="24.4" customHeight="1" x14ac:dyDescent="0.2">
      <c r="A14" s="71" t="s">
        <v>12</v>
      </c>
      <c r="B14" s="24" t="s">
        <v>15</v>
      </c>
      <c r="C14" s="53">
        <f>D8+3</f>
        <v>17</v>
      </c>
      <c r="D14" s="73">
        <f>E14-2</f>
        <v>19</v>
      </c>
      <c r="E14" s="74">
        <f>D$6+21</f>
        <v>21</v>
      </c>
      <c r="F14" s="75">
        <f>E14+2</f>
        <v>23</v>
      </c>
      <c r="G14" s="25"/>
      <c r="H14" s="29"/>
      <c r="I14" s="17"/>
    </row>
    <row r="15" spans="1:14" s="18" customFormat="1" ht="24.4" customHeight="1" x14ac:dyDescent="0.2">
      <c r="A15" s="71" t="s">
        <v>56</v>
      </c>
      <c r="B15" s="24" t="s">
        <v>16</v>
      </c>
      <c r="C15" s="53">
        <f>D8+4</f>
        <v>18</v>
      </c>
      <c r="D15" s="73">
        <f>E15-4</f>
        <v>24</v>
      </c>
      <c r="E15" s="74">
        <f>D$6+28</f>
        <v>28</v>
      </c>
      <c r="F15" s="75">
        <f>E15+4</f>
        <v>32</v>
      </c>
      <c r="G15" s="25"/>
      <c r="H15" s="29"/>
      <c r="I15" s="17"/>
    </row>
    <row r="16" spans="1:14" s="18" customFormat="1" ht="18" customHeight="1" x14ac:dyDescent="0.2">
      <c r="A16" s="109" t="s">
        <v>141</v>
      </c>
      <c r="B16" s="110"/>
      <c r="C16" s="111"/>
      <c r="D16" s="112"/>
      <c r="E16" s="113"/>
      <c r="F16" s="114"/>
      <c r="G16" s="115"/>
      <c r="H16" s="116"/>
      <c r="I16" s="17"/>
    </row>
    <row r="17" spans="1:9" s="18" customFormat="1" ht="18" customHeight="1" x14ac:dyDescent="0.2">
      <c r="A17" s="109" t="s">
        <v>142</v>
      </c>
      <c r="B17" s="110"/>
      <c r="C17" s="111"/>
      <c r="D17" s="112"/>
      <c r="E17" s="113"/>
      <c r="F17" s="114"/>
      <c r="G17" s="115"/>
      <c r="H17" s="116"/>
      <c r="I17" s="17"/>
    </row>
    <row r="18" spans="1:9" s="18" customFormat="1" ht="18" customHeight="1" x14ac:dyDescent="0.2">
      <c r="A18" s="109" t="s">
        <v>143</v>
      </c>
      <c r="B18" s="110"/>
      <c r="C18" s="111"/>
      <c r="D18" s="112"/>
      <c r="E18" s="113"/>
      <c r="F18" s="114"/>
      <c r="G18" s="115"/>
      <c r="H18" s="116"/>
      <c r="I18" s="17"/>
    </row>
    <row r="19" spans="1:9" s="18" customFormat="1" ht="24.4" customHeight="1" x14ac:dyDescent="0.2">
      <c r="A19" s="71" t="s">
        <v>67</v>
      </c>
      <c r="B19" s="24" t="s">
        <v>59</v>
      </c>
      <c r="C19" s="53">
        <f>D8+8</f>
        <v>22</v>
      </c>
      <c r="D19" s="73">
        <f>E19-4</f>
        <v>52</v>
      </c>
      <c r="E19" s="74">
        <f>D$6+56</f>
        <v>56</v>
      </c>
      <c r="F19" s="155">
        <f>E19+4</f>
        <v>60</v>
      </c>
      <c r="G19" s="25"/>
      <c r="H19" s="29"/>
      <c r="I19" s="17"/>
    </row>
    <row r="20" spans="1:9" s="18" customFormat="1" ht="18" customHeight="1" x14ac:dyDescent="0.2">
      <c r="A20" s="109" t="s">
        <v>144</v>
      </c>
      <c r="B20" s="110"/>
      <c r="C20" s="111"/>
      <c r="D20" s="112"/>
      <c r="E20" s="113"/>
      <c r="F20" s="114"/>
      <c r="G20" s="115"/>
      <c r="H20" s="116"/>
      <c r="I20" s="17"/>
    </row>
    <row r="21" spans="1:9" s="18" customFormat="1" ht="18" customHeight="1" x14ac:dyDescent="0.2">
      <c r="A21" s="109" t="s">
        <v>145</v>
      </c>
      <c r="B21" s="110"/>
      <c r="C21" s="111"/>
      <c r="D21" s="112"/>
      <c r="E21" s="113"/>
      <c r="F21" s="114"/>
      <c r="G21" s="115"/>
      <c r="H21" s="116"/>
      <c r="I21" s="17"/>
    </row>
    <row r="22" spans="1:9" s="18" customFormat="1" ht="18" customHeight="1" x14ac:dyDescent="0.2">
      <c r="A22" s="109" t="s">
        <v>146</v>
      </c>
      <c r="B22" s="110"/>
      <c r="C22" s="111"/>
      <c r="D22" s="112"/>
      <c r="E22" s="113"/>
      <c r="F22" s="114"/>
      <c r="G22" s="115"/>
      <c r="H22" s="116"/>
      <c r="I22" s="17"/>
    </row>
    <row r="23" spans="1:9" ht="24.4" customHeight="1" x14ac:dyDescent="0.2">
      <c r="A23" s="71" t="s">
        <v>68</v>
      </c>
      <c r="B23" s="24" t="s">
        <v>77</v>
      </c>
      <c r="C23" s="53">
        <f>D8+12</f>
        <v>26</v>
      </c>
      <c r="D23" s="73">
        <f>E23-4</f>
        <v>80</v>
      </c>
      <c r="E23" s="74">
        <f>D$6+84</f>
        <v>84</v>
      </c>
      <c r="F23" s="75">
        <f>E23+4</f>
        <v>88</v>
      </c>
      <c r="G23" s="25"/>
      <c r="H23" s="29"/>
      <c r="I23" s="13"/>
    </row>
    <row r="24" spans="1:9" s="18" customFormat="1" ht="18" customHeight="1" x14ac:dyDescent="0.2">
      <c r="A24" s="109" t="s">
        <v>147</v>
      </c>
      <c r="B24" s="110"/>
      <c r="C24" s="111"/>
      <c r="D24" s="112"/>
      <c r="E24" s="113"/>
      <c r="F24" s="114"/>
      <c r="G24" s="115"/>
      <c r="H24" s="116"/>
      <c r="I24" s="17"/>
    </row>
    <row r="25" spans="1:9" s="18" customFormat="1" ht="18" customHeight="1" x14ac:dyDescent="0.2">
      <c r="A25" s="109" t="s">
        <v>148</v>
      </c>
      <c r="B25" s="110"/>
      <c r="C25" s="111"/>
      <c r="D25" s="112"/>
      <c r="E25" s="113"/>
      <c r="F25" s="114"/>
      <c r="G25" s="115"/>
      <c r="H25" s="116"/>
      <c r="I25" s="17"/>
    </row>
    <row r="26" spans="1:9" s="18" customFormat="1" ht="18" customHeight="1" x14ac:dyDescent="0.2">
      <c r="A26" s="109" t="s">
        <v>149</v>
      </c>
      <c r="B26" s="110"/>
      <c r="C26" s="111"/>
      <c r="D26" s="112"/>
      <c r="E26" s="113"/>
      <c r="F26" s="114"/>
      <c r="G26" s="115"/>
      <c r="H26" s="116"/>
      <c r="I26" s="17"/>
    </row>
    <row r="27" spans="1:9" ht="24" customHeight="1" x14ac:dyDescent="0.2">
      <c r="A27" s="71" t="s">
        <v>69</v>
      </c>
      <c r="B27" s="24" t="s">
        <v>267</v>
      </c>
      <c r="C27" s="53">
        <f>D8+16</f>
        <v>30</v>
      </c>
      <c r="D27" s="73">
        <f>E27-4</f>
        <v>108</v>
      </c>
      <c r="E27" s="74">
        <f>D$6+112</f>
        <v>112</v>
      </c>
      <c r="F27" s="155">
        <f>E27+4</f>
        <v>116</v>
      </c>
      <c r="G27" s="25"/>
      <c r="H27" s="29"/>
    </row>
    <row r="28" spans="1:9" s="18" customFormat="1" ht="18" customHeight="1" x14ac:dyDescent="0.2">
      <c r="A28" s="109" t="s">
        <v>150</v>
      </c>
      <c r="B28" s="110"/>
      <c r="C28" s="111"/>
      <c r="D28" s="112"/>
      <c r="E28" s="113"/>
      <c r="F28" s="114"/>
      <c r="G28" s="115"/>
      <c r="H28" s="116"/>
      <c r="I28" s="17"/>
    </row>
    <row r="29" spans="1:9" s="18" customFormat="1" ht="18" customHeight="1" x14ac:dyDescent="0.2">
      <c r="A29" s="109" t="s">
        <v>151</v>
      </c>
      <c r="B29" s="110"/>
      <c r="C29" s="111"/>
      <c r="D29" s="112"/>
      <c r="E29" s="113"/>
      <c r="F29" s="114"/>
      <c r="G29" s="115"/>
      <c r="H29" s="116"/>
      <c r="I29" s="17"/>
    </row>
    <row r="30" spans="1:9" s="18" customFormat="1" ht="18" customHeight="1" x14ac:dyDescent="0.2">
      <c r="A30" s="109" t="s">
        <v>152</v>
      </c>
      <c r="B30" s="110"/>
      <c r="C30" s="111"/>
      <c r="D30" s="112"/>
      <c r="E30" s="113"/>
      <c r="F30" s="114"/>
      <c r="G30" s="115"/>
      <c r="H30" s="116"/>
      <c r="I30" s="17"/>
    </row>
    <row r="31" spans="1:9" ht="24" customHeight="1" x14ac:dyDescent="0.2">
      <c r="A31" s="71" t="s">
        <v>70</v>
      </c>
      <c r="B31" s="24" t="s">
        <v>268</v>
      </c>
      <c r="C31" s="53">
        <f>D8+20</f>
        <v>34</v>
      </c>
      <c r="D31" s="73">
        <f>E31-4</f>
        <v>136</v>
      </c>
      <c r="E31" s="74">
        <f>D$6+140</f>
        <v>140</v>
      </c>
      <c r="F31" s="75">
        <f>E31+4</f>
        <v>144</v>
      </c>
      <c r="G31" s="25"/>
      <c r="H31" s="29"/>
    </row>
    <row r="32" spans="1:9" s="18" customFormat="1" ht="18" customHeight="1" x14ac:dyDescent="0.2">
      <c r="A32" s="109" t="s">
        <v>153</v>
      </c>
      <c r="B32" s="110"/>
      <c r="C32" s="111"/>
      <c r="D32" s="112"/>
      <c r="E32" s="113"/>
      <c r="F32" s="114"/>
      <c r="G32" s="115"/>
      <c r="H32" s="116"/>
      <c r="I32" s="17"/>
    </row>
    <row r="33" spans="1:9" ht="24" customHeight="1" x14ac:dyDescent="0.2">
      <c r="A33" s="71" t="s">
        <v>84</v>
      </c>
      <c r="B33" s="24" t="s">
        <v>265</v>
      </c>
      <c r="C33" s="53">
        <f>C31+2</f>
        <v>36</v>
      </c>
      <c r="D33" s="73">
        <f>E33-4</f>
        <v>150</v>
      </c>
      <c r="E33" s="74">
        <f>D$6+154</f>
        <v>154</v>
      </c>
      <c r="F33" s="75">
        <f>E33+4</f>
        <v>158</v>
      </c>
      <c r="G33" s="25"/>
      <c r="H33" s="29"/>
    </row>
    <row r="34" spans="1:9" ht="24" customHeight="1" x14ac:dyDescent="0.2">
      <c r="A34" s="71" t="s">
        <v>80</v>
      </c>
      <c r="B34" s="163" t="s">
        <v>266</v>
      </c>
      <c r="C34" s="53">
        <f>C31+3</f>
        <v>37</v>
      </c>
      <c r="D34" s="73">
        <f>E34-2</f>
        <v>159</v>
      </c>
      <c r="E34" s="74">
        <f>D$6+161</f>
        <v>161</v>
      </c>
      <c r="F34" s="75">
        <f>E34+2</f>
        <v>163</v>
      </c>
      <c r="G34" s="25"/>
      <c r="H34" s="29"/>
    </row>
    <row r="35" spans="1:9" ht="24" customHeight="1" x14ac:dyDescent="0.2">
      <c r="A35" s="71" t="s">
        <v>81</v>
      </c>
      <c r="B35" s="161" t="s">
        <v>269</v>
      </c>
      <c r="C35" s="53">
        <f>C34+1</f>
        <v>38</v>
      </c>
      <c r="D35" s="73">
        <f>E35-4</f>
        <v>164</v>
      </c>
      <c r="E35" s="74">
        <f>D$6+168</f>
        <v>168</v>
      </c>
      <c r="F35" s="75">
        <f>E35+4</f>
        <v>172</v>
      </c>
      <c r="G35" s="25"/>
      <c r="H35" s="29"/>
    </row>
    <row r="36" spans="1:9" ht="24" customHeight="1" x14ac:dyDescent="0.2">
      <c r="A36" s="71" t="s">
        <v>74</v>
      </c>
      <c r="B36" s="161" t="s">
        <v>270</v>
      </c>
      <c r="C36" s="53">
        <f>C35+1</f>
        <v>39</v>
      </c>
      <c r="D36" s="73">
        <f>E36-2</f>
        <v>173</v>
      </c>
      <c r="E36" s="74">
        <f>D$6+175</f>
        <v>175</v>
      </c>
      <c r="F36" s="75">
        <f>E36+2</f>
        <v>177</v>
      </c>
      <c r="G36" s="25"/>
      <c r="H36" s="29"/>
    </row>
    <row r="37" spans="1:9" ht="24" customHeight="1" x14ac:dyDescent="0.2">
      <c r="A37" s="71" t="s">
        <v>75</v>
      </c>
      <c r="B37" s="161" t="s">
        <v>271</v>
      </c>
      <c r="C37" s="53">
        <f>C36+1</f>
        <v>40</v>
      </c>
      <c r="D37" s="73">
        <f>E37-4</f>
        <v>178</v>
      </c>
      <c r="E37" s="74">
        <f>D$6+182</f>
        <v>182</v>
      </c>
      <c r="F37" s="75">
        <f>E37+4</f>
        <v>186</v>
      </c>
      <c r="G37" s="25"/>
      <c r="H37" s="29"/>
    </row>
    <row r="38" spans="1:9" ht="24" customHeight="1" thickBot="1" x14ac:dyDescent="0.25">
      <c r="A38" s="123" t="s">
        <v>73</v>
      </c>
      <c r="B38" s="105" t="s">
        <v>272</v>
      </c>
      <c r="C38" s="122">
        <f>C37+1</f>
        <v>41</v>
      </c>
      <c r="D38" s="156">
        <f>E38-2</f>
        <v>187</v>
      </c>
      <c r="E38" s="157">
        <f>D$6+189</f>
        <v>189</v>
      </c>
      <c r="F38" s="158">
        <f>E38+2</f>
        <v>191</v>
      </c>
      <c r="G38" s="124"/>
      <c r="H38" s="125"/>
    </row>
    <row r="43" spans="1:9" x14ac:dyDescent="0.2">
      <c r="I43" s="13"/>
    </row>
  </sheetData>
  <customSheetViews>
    <customSheetView guid="{6D6ED5A2-D60A-45CE-8229-22FBAABACF56}" fitToPage="1" topLeftCell="A19">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34" priority="1" operator="lessThan">
      <formula>14</formula>
    </cfRule>
    <cfRule type="cellIs" dxfId="33" priority="2" operator="greaterThan">
      <formula>14</formula>
    </cfRule>
  </conditionalFormatting>
  <dataValidations count="1">
    <dataValidation type="whole" allowBlank="1" showInputMessage="1" showErrorMessage="1" error="Value must be between 0 and 6." sqref="E8" xr:uid="{65DFF420-EBDC-4B82-9D2B-44118E8686BA}">
      <formula1>0</formula1>
      <formula2>6</formula2>
    </dataValidation>
  </dataValidations>
  <pageMargins left="0.7" right="0.7" top="0.75" bottom="0.75" header="0.3" footer="0.3"/>
  <pageSetup scale="7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3E10-0B1B-43A9-803F-BF26FF26A8F9}">
  <sheetPr>
    <pageSetUpPr fitToPage="1"/>
  </sheetPr>
  <dimension ref="A1:N42"/>
  <sheetViews>
    <sheetView topLeftCell="A16"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85</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15</v>
      </c>
      <c r="E8" s="51">
        <v>0</v>
      </c>
      <c r="F8" s="31"/>
      <c r="G8" s="87" t="s">
        <v>52</v>
      </c>
      <c r="H8" s="102">
        <f>D6+293-(D8*7+E8)</f>
        <v>188</v>
      </c>
      <c r="I8" s="15"/>
    </row>
    <row r="9" spans="1:14" ht="15" customHeight="1" x14ac:dyDescent="0.25">
      <c r="A9" s="118"/>
      <c r="B9" s="59"/>
      <c r="C9" s="119"/>
      <c r="D9" s="61" t="s">
        <v>20</v>
      </c>
      <c r="E9" s="61" t="s">
        <v>21</v>
      </c>
      <c r="F9" s="119"/>
      <c r="G9" s="50"/>
      <c r="H9" s="60"/>
      <c r="I9" s="15"/>
    </row>
    <row r="10" spans="1:14" ht="14.65" customHeight="1" x14ac:dyDescent="0.2">
      <c r="A10" s="118"/>
      <c r="B10" s="59" t="str">
        <f>IF(D8=15,"","This calendar can only be used for participants who enroll at 15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16</v>
      </c>
      <c r="D12" s="73">
        <f>E12-6</f>
        <v>1</v>
      </c>
      <c r="E12" s="74">
        <f>D$6+7</f>
        <v>7</v>
      </c>
      <c r="F12" s="75">
        <f>E12+2</f>
        <v>9</v>
      </c>
      <c r="G12" s="25"/>
      <c r="H12" s="29"/>
      <c r="I12" s="17"/>
    </row>
    <row r="13" spans="1:14" s="18" customFormat="1" ht="24.4" customHeight="1" x14ac:dyDescent="0.2">
      <c r="A13" s="71" t="s">
        <v>55</v>
      </c>
      <c r="B13" s="24" t="s">
        <v>14</v>
      </c>
      <c r="C13" s="53">
        <f>D8+2</f>
        <v>17</v>
      </c>
      <c r="D13" s="73">
        <f>E13-4</f>
        <v>10</v>
      </c>
      <c r="E13" s="74">
        <f>D$6+14</f>
        <v>14</v>
      </c>
      <c r="F13" s="75">
        <f>E13+4</f>
        <v>18</v>
      </c>
      <c r="G13" s="25"/>
      <c r="H13" s="29"/>
      <c r="I13" s="17"/>
    </row>
    <row r="14" spans="1:14" s="18" customFormat="1" ht="24.4" customHeight="1" x14ac:dyDescent="0.2">
      <c r="A14" s="71" t="s">
        <v>12</v>
      </c>
      <c r="B14" s="24" t="s">
        <v>15</v>
      </c>
      <c r="C14" s="53">
        <f>D8+3</f>
        <v>18</v>
      </c>
      <c r="D14" s="73">
        <f>E14-2</f>
        <v>19</v>
      </c>
      <c r="E14" s="74">
        <f>D$6+21</f>
        <v>21</v>
      </c>
      <c r="F14" s="75">
        <f>E14+2</f>
        <v>23</v>
      </c>
      <c r="G14" s="25"/>
      <c r="H14" s="29"/>
      <c r="I14" s="17"/>
    </row>
    <row r="15" spans="1:14" s="18" customFormat="1" ht="24.4" customHeight="1" x14ac:dyDescent="0.2">
      <c r="A15" s="71" t="s">
        <v>56</v>
      </c>
      <c r="B15" s="24" t="s">
        <v>16</v>
      </c>
      <c r="C15" s="53">
        <f>D8+4</f>
        <v>19</v>
      </c>
      <c r="D15" s="73">
        <f>E15-4</f>
        <v>24</v>
      </c>
      <c r="E15" s="74">
        <f>D$6+28</f>
        <v>28</v>
      </c>
      <c r="F15" s="75">
        <f>E15+4</f>
        <v>32</v>
      </c>
      <c r="G15" s="25"/>
      <c r="H15" s="29"/>
      <c r="I15" s="17"/>
    </row>
    <row r="16" spans="1:14" s="18" customFormat="1" ht="18" customHeight="1" x14ac:dyDescent="0.2">
      <c r="A16" s="109" t="s">
        <v>154</v>
      </c>
      <c r="B16" s="110"/>
      <c r="C16" s="111"/>
      <c r="D16" s="112"/>
      <c r="E16" s="113"/>
      <c r="F16" s="114"/>
      <c r="G16" s="115"/>
      <c r="H16" s="116"/>
      <c r="I16" s="17"/>
    </row>
    <row r="17" spans="1:9" s="18" customFormat="1" ht="18" customHeight="1" x14ac:dyDescent="0.2">
      <c r="A17" s="109" t="s">
        <v>155</v>
      </c>
      <c r="B17" s="110"/>
      <c r="C17" s="111"/>
      <c r="D17" s="112"/>
      <c r="E17" s="113"/>
      <c r="F17" s="114"/>
      <c r="G17" s="115"/>
      <c r="H17" s="116"/>
      <c r="I17" s="17"/>
    </row>
    <row r="18" spans="1:9" s="18" customFormat="1" ht="18" customHeight="1" x14ac:dyDescent="0.2">
      <c r="A18" s="109" t="s">
        <v>156</v>
      </c>
      <c r="B18" s="110"/>
      <c r="C18" s="111"/>
      <c r="D18" s="112"/>
      <c r="E18" s="113"/>
      <c r="F18" s="114"/>
      <c r="G18" s="115"/>
      <c r="H18" s="116"/>
      <c r="I18" s="17"/>
    </row>
    <row r="19" spans="1:9" s="18" customFormat="1" ht="24.4" customHeight="1" x14ac:dyDescent="0.2">
      <c r="A19" s="71" t="s">
        <v>67</v>
      </c>
      <c r="B19" s="24" t="s">
        <v>59</v>
      </c>
      <c r="C19" s="53">
        <f>D8+8</f>
        <v>23</v>
      </c>
      <c r="D19" s="73">
        <f>E19-4</f>
        <v>52</v>
      </c>
      <c r="E19" s="74">
        <f>D$6+56</f>
        <v>56</v>
      </c>
      <c r="F19" s="75">
        <f>E19+4</f>
        <v>60</v>
      </c>
      <c r="G19" s="25"/>
      <c r="H19" s="29"/>
      <c r="I19" s="17"/>
    </row>
    <row r="20" spans="1:9" s="18" customFormat="1" ht="18" customHeight="1" x14ac:dyDescent="0.2">
      <c r="A20" s="109" t="s">
        <v>157</v>
      </c>
      <c r="B20" s="110"/>
      <c r="C20" s="111"/>
      <c r="D20" s="112"/>
      <c r="E20" s="113"/>
      <c r="F20" s="114"/>
      <c r="G20" s="115"/>
      <c r="H20" s="116"/>
      <c r="I20" s="17"/>
    </row>
    <row r="21" spans="1:9" s="18" customFormat="1" ht="18" customHeight="1" x14ac:dyDescent="0.2">
      <c r="A21" s="109" t="s">
        <v>158</v>
      </c>
      <c r="B21" s="110"/>
      <c r="C21" s="111"/>
      <c r="D21" s="112"/>
      <c r="E21" s="113"/>
      <c r="F21" s="114"/>
      <c r="G21" s="115"/>
      <c r="H21" s="116"/>
      <c r="I21" s="17"/>
    </row>
    <row r="22" spans="1:9" s="18" customFormat="1" ht="18" customHeight="1" x14ac:dyDescent="0.2">
      <c r="A22" s="109" t="s">
        <v>159</v>
      </c>
      <c r="B22" s="110"/>
      <c r="C22" s="111"/>
      <c r="D22" s="112"/>
      <c r="E22" s="113"/>
      <c r="F22" s="114"/>
      <c r="G22" s="115"/>
      <c r="H22" s="116"/>
      <c r="I22" s="17"/>
    </row>
    <row r="23" spans="1:9" ht="24.4" customHeight="1" x14ac:dyDescent="0.2">
      <c r="A23" s="71" t="s">
        <v>68</v>
      </c>
      <c r="B23" s="24" t="s">
        <v>77</v>
      </c>
      <c r="C23" s="53">
        <f>D8+12</f>
        <v>27</v>
      </c>
      <c r="D23" s="73">
        <f>E23-4</f>
        <v>80</v>
      </c>
      <c r="E23" s="74">
        <f>D$6+84</f>
        <v>84</v>
      </c>
      <c r="F23" s="75">
        <f>E23+4</f>
        <v>88</v>
      </c>
      <c r="G23" s="25"/>
      <c r="H23" s="29"/>
      <c r="I23" s="13"/>
    </row>
    <row r="24" spans="1:9" s="18" customFormat="1" ht="18" customHeight="1" x14ac:dyDescent="0.2">
      <c r="A24" s="109" t="s">
        <v>160</v>
      </c>
      <c r="B24" s="110"/>
      <c r="C24" s="111"/>
      <c r="D24" s="112"/>
      <c r="E24" s="113"/>
      <c r="F24" s="114"/>
      <c r="G24" s="115"/>
      <c r="H24" s="116"/>
      <c r="I24" s="17"/>
    </row>
    <row r="25" spans="1:9" s="18" customFormat="1" ht="18" customHeight="1" x14ac:dyDescent="0.2">
      <c r="A25" s="109" t="s">
        <v>161</v>
      </c>
      <c r="B25" s="110"/>
      <c r="C25" s="111"/>
      <c r="D25" s="112"/>
      <c r="E25" s="113"/>
      <c r="F25" s="114"/>
      <c r="G25" s="115"/>
      <c r="H25" s="116"/>
      <c r="I25" s="17"/>
    </row>
    <row r="26" spans="1:9" s="18" customFormat="1" ht="18" customHeight="1" x14ac:dyDescent="0.2">
      <c r="A26" s="109" t="s">
        <v>162</v>
      </c>
      <c r="B26" s="110"/>
      <c r="C26" s="111"/>
      <c r="D26" s="112"/>
      <c r="E26" s="113"/>
      <c r="F26" s="114"/>
      <c r="G26" s="115"/>
      <c r="H26" s="116"/>
      <c r="I26" s="17"/>
    </row>
    <row r="27" spans="1:9" ht="24" customHeight="1" x14ac:dyDescent="0.2">
      <c r="A27" s="71" t="s">
        <v>69</v>
      </c>
      <c r="B27" s="24" t="s">
        <v>267</v>
      </c>
      <c r="C27" s="53">
        <f>D8+16</f>
        <v>31</v>
      </c>
      <c r="D27" s="73">
        <f>E27-4</f>
        <v>108</v>
      </c>
      <c r="E27" s="74">
        <f>D$6+112</f>
        <v>112</v>
      </c>
      <c r="F27" s="75">
        <f>E27+4</f>
        <v>116</v>
      </c>
      <c r="G27" s="25"/>
      <c r="H27" s="29"/>
    </row>
    <row r="28" spans="1:9" s="18" customFormat="1" ht="18" customHeight="1" x14ac:dyDescent="0.2">
      <c r="A28" s="109" t="s">
        <v>163</v>
      </c>
      <c r="B28" s="110"/>
      <c r="C28" s="111"/>
      <c r="D28" s="112"/>
      <c r="E28" s="113"/>
      <c r="F28" s="114"/>
      <c r="G28" s="115"/>
      <c r="H28" s="116"/>
      <c r="I28" s="17"/>
    </row>
    <row r="29" spans="1:9" s="18" customFormat="1" ht="18" customHeight="1" x14ac:dyDescent="0.2">
      <c r="A29" s="109" t="s">
        <v>164</v>
      </c>
      <c r="B29" s="110"/>
      <c r="C29" s="111"/>
      <c r="D29" s="112"/>
      <c r="E29" s="113"/>
      <c r="F29" s="114"/>
      <c r="G29" s="115"/>
      <c r="H29" s="116"/>
      <c r="I29" s="17"/>
    </row>
    <row r="30" spans="1:9" s="18" customFormat="1" ht="18" customHeight="1" x14ac:dyDescent="0.2">
      <c r="A30" s="109" t="s">
        <v>165</v>
      </c>
      <c r="B30" s="110"/>
      <c r="C30" s="111"/>
      <c r="D30" s="112"/>
      <c r="E30" s="113"/>
      <c r="F30" s="114"/>
      <c r="G30" s="115"/>
      <c r="H30" s="116"/>
      <c r="I30" s="17"/>
    </row>
    <row r="31" spans="1:9" ht="24" customHeight="1" x14ac:dyDescent="0.2">
      <c r="A31" s="71" t="s">
        <v>70</v>
      </c>
      <c r="B31" s="24" t="s">
        <v>268</v>
      </c>
      <c r="C31" s="53">
        <f>D8+20</f>
        <v>35</v>
      </c>
      <c r="D31" s="73">
        <f>E31-4</f>
        <v>136</v>
      </c>
      <c r="E31" s="74">
        <f>D$6+140</f>
        <v>140</v>
      </c>
      <c r="F31" s="75">
        <f>E31+4</f>
        <v>144</v>
      </c>
      <c r="G31" s="25"/>
      <c r="H31" s="29"/>
    </row>
    <row r="32" spans="1:9" ht="24" customHeight="1" x14ac:dyDescent="0.2">
      <c r="A32" s="71" t="s">
        <v>89</v>
      </c>
      <c r="B32" s="24" t="s">
        <v>264</v>
      </c>
      <c r="C32" s="53">
        <f>C31+1</f>
        <v>36</v>
      </c>
      <c r="D32" s="73">
        <f>E32-2</f>
        <v>145</v>
      </c>
      <c r="E32" s="74">
        <f>D$6+147</f>
        <v>147</v>
      </c>
      <c r="F32" s="75">
        <f>E32+2</f>
        <v>149</v>
      </c>
      <c r="G32" s="25"/>
      <c r="H32" s="29"/>
    </row>
    <row r="33" spans="1:9" ht="24" customHeight="1" x14ac:dyDescent="0.2">
      <c r="A33" s="71" t="s">
        <v>84</v>
      </c>
      <c r="B33" s="161" t="s">
        <v>265</v>
      </c>
      <c r="C33" s="53">
        <f>C31+2</f>
        <v>37</v>
      </c>
      <c r="D33" s="73">
        <f>E33-4</f>
        <v>150</v>
      </c>
      <c r="E33" s="74">
        <f>D$6+154</f>
        <v>154</v>
      </c>
      <c r="F33" s="75">
        <f>E33+4</f>
        <v>158</v>
      </c>
      <c r="G33" s="25"/>
      <c r="H33" s="29"/>
    </row>
    <row r="34" spans="1:9" ht="24" customHeight="1" x14ac:dyDescent="0.2">
      <c r="A34" s="71" t="s">
        <v>80</v>
      </c>
      <c r="B34" s="161" t="s">
        <v>266</v>
      </c>
      <c r="C34" s="53">
        <f>C31+3</f>
        <v>38</v>
      </c>
      <c r="D34" s="73">
        <f>E34-2</f>
        <v>159</v>
      </c>
      <c r="E34" s="74">
        <f>D$6+161</f>
        <v>161</v>
      </c>
      <c r="F34" s="75">
        <f>E34+2</f>
        <v>163</v>
      </c>
      <c r="G34" s="25"/>
      <c r="H34" s="29"/>
    </row>
    <row r="35" spans="1:9" ht="24" customHeight="1" x14ac:dyDescent="0.2">
      <c r="A35" s="71" t="s">
        <v>81</v>
      </c>
      <c r="B35" s="161" t="s">
        <v>269</v>
      </c>
      <c r="C35" s="53">
        <f>C34+1</f>
        <v>39</v>
      </c>
      <c r="D35" s="73">
        <f>E35-4</f>
        <v>164</v>
      </c>
      <c r="E35" s="74">
        <f>D$6+168</f>
        <v>168</v>
      </c>
      <c r="F35" s="75">
        <f>E35+4</f>
        <v>172</v>
      </c>
      <c r="G35" s="25"/>
      <c r="H35" s="29"/>
    </row>
    <row r="36" spans="1:9" ht="24" customHeight="1" x14ac:dyDescent="0.2">
      <c r="A36" s="71" t="s">
        <v>74</v>
      </c>
      <c r="B36" s="161" t="s">
        <v>270</v>
      </c>
      <c r="C36" s="53">
        <f>C35+1</f>
        <v>40</v>
      </c>
      <c r="D36" s="73">
        <f>E36-2</f>
        <v>173</v>
      </c>
      <c r="E36" s="74">
        <f>D$6+175</f>
        <v>175</v>
      </c>
      <c r="F36" s="75">
        <f>E36+2</f>
        <v>177</v>
      </c>
      <c r="G36" s="25"/>
      <c r="H36" s="29"/>
    </row>
    <row r="37" spans="1:9" ht="24" customHeight="1" x14ac:dyDescent="0.2">
      <c r="A37" s="71" t="s">
        <v>75</v>
      </c>
      <c r="B37" s="162" t="s">
        <v>271</v>
      </c>
      <c r="C37" s="53">
        <f>C36+1</f>
        <v>41</v>
      </c>
      <c r="D37" s="73">
        <f>E37-4</f>
        <v>178</v>
      </c>
      <c r="E37" s="74">
        <f>D$6+182</f>
        <v>182</v>
      </c>
      <c r="F37" s="75">
        <f>E37+4</f>
        <v>186</v>
      </c>
      <c r="G37" s="25"/>
      <c r="H37" s="29"/>
    </row>
    <row r="42" spans="1:9" x14ac:dyDescent="0.2">
      <c r="I42" s="13"/>
    </row>
  </sheetData>
  <customSheetViews>
    <customSheetView guid="{6D6ED5A2-D60A-45CE-8229-22FBAABACF56}" fitToPage="1" topLeftCell="A16">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32" priority="1" operator="lessThan">
      <formula>15</formula>
    </cfRule>
    <cfRule type="cellIs" dxfId="31" priority="2" operator="greaterThan">
      <formula>15</formula>
    </cfRule>
  </conditionalFormatting>
  <dataValidations count="1">
    <dataValidation type="whole" allowBlank="1" showInputMessage="1" showErrorMessage="1" error="Value must be between 0 and 6." sqref="E8" xr:uid="{C11C2E4C-C44D-4B38-B0E7-7F1DBBA317E1}">
      <formula1>0</formula1>
      <formula2>6</formula2>
    </dataValidation>
  </dataValidations>
  <pageMargins left="0.7" right="0.7" top="0.75" bottom="0.75" header="0.3" footer="0.3"/>
  <pageSetup scale="7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964DD-8915-4A6B-998A-242A9B3697E6}">
  <sheetPr>
    <pageSetUpPr fitToPage="1"/>
  </sheetPr>
  <dimension ref="A1:N41"/>
  <sheetViews>
    <sheetView topLeftCell="A16"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86</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16</v>
      </c>
      <c r="E8" s="51">
        <v>0</v>
      </c>
      <c r="F8" s="31"/>
      <c r="G8" s="87" t="s">
        <v>52</v>
      </c>
      <c r="H8" s="102">
        <f>D6+293-(D8*7+E8)</f>
        <v>181</v>
      </c>
      <c r="I8" s="15"/>
    </row>
    <row r="9" spans="1:14" ht="15" customHeight="1" x14ac:dyDescent="0.25">
      <c r="A9" s="118"/>
      <c r="B9" s="59"/>
      <c r="C9" s="119"/>
      <c r="D9" s="61" t="s">
        <v>20</v>
      </c>
      <c r="E9" s="61" t="s">
        <v>21</v>
      </c>
      <c r="F9" s="119"/>
      <c r="G9" s="50"/>
      <c r="H9" s="60"/>
      <c r="I9" s="15"/>
    </row>
    <row r="10" spans="1:14" ht="14.65" customHeight="1" x14ac:dyDescent="0.2">
      <c r="A10" s="118"/>
      <c r="B10" s="59" t="str">
        <f>IF(D8=16,"","This calendar can only be used for participants who enroll at 16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17</v>
      </c>
      <c r="D12" s="73">
        <f>E12-6</f>
        <v>1</v>
      </c>
      <c r="E12" s="74">
        <f>D$6+7</f>
        <v>7</v>
      </c>
      <c r="F12" s="75">
        <f>E12+2</f>
        <v>9</v>
      </c>
      <c r="G12" s="25"/>
      <c r="H12" s="29"/>
      <c r="I12" s="17"/>
    </row>
    <row r="13" spans="1:14" s="18" customFormat="1" ht="24.4" customHeight="1" x14ac:dyDescent="0.2">
      <c r="A13" s="71" t="s">
        <v>55</v>
      </c>
      <c r="B13" s="24" t="s">
        <v>14</v>
      </c>
      <c r="C13" s="53">
        <f>D8+2</f>
        <v>18</v>
      </c>
      <c r="D13" s="73">
        <f>E13-4</f>
        <v>10</v>
      </c>
      <c r="E13" s="74">
        <f>D$6+14</f>
        <v>14</v>
      </c>
      <c r="F13" s="75">
        <f>E13+4</f>
        <v>18</v>
      </c>
      <c r="G13" s="25"/>
      <c r="H13" s="29"/>
      <c r="I13" s="17"/>
    </row>
    <row r="14" spans="1:14" s="18" customFormat="1" ht="24.4" customHeight="1" x14ac:dyDescent="0.2">
      <c r="A14" s="71" t="s">
        <v>12</v>
      </c>
      <c r="B14" s="24" t="s">
        <v>15</v>
      </c>
      <c r="C14" s="53">
        <f>D8+3</f>
        <v>19</v>
      </c>
      <c r="D14" s="73">
        <f>E14-2</f>
        <v>19</v>
      </c>
      <c r="E14" s="74">
        <f>D$6+21</f>
        <v>21</v>
      </c>
      <c r="F14" s="75">
        <f>E14+2</f>
        <v>23</v>
      </c>
      <c r="G14" s="25"/>
      <c r="H14" s="29"/>
      <c r="I14" s="17"/>
    </row>
    <row r="15" spans="1:14" s="18" customFormat="1" ht="24.4" customHeight="1" x14ac:dyDescent="0.2">
      <c r="A15" s="71" t="s">
        <v>56</v>
      </c>
      <c r="B15" s="24" t="s">
        <v>16</v>
      </c>
      <c r="C15" s="53">
        <f>D8+4</f>
        <v>20</v>
      </c>
      <c r="D15" s="73">
        <f>E15-4</f>
        <v>24</v>
      </c>
      <c r="E15" s="74">
        <f>D$6+28</f>
        <v>28</v>
      </c>
      <c r="F15" s="75">
        <f>E15+4</f>
        <v>32</v>
      </c>
      <c r="G15" s="25"/>
      <c r="H15" s="29"/>
      <c r="I15" s="17"/>
    </row>
    <row r="16" spans="1:14" s="18" customFormat="1" ht="18" customHeight="1" x14ac:dyDescent="0.2">
      <c r="A16" s="109" t="s">
        <v>166</v>
      </c>
      <c r="B16" s="110"/>
      <c r="C16" s="111"/>
      <c r="D16" s="112"/>
      <c r="E16" s="113"/>
      <c r="F16" s="114"/>
      <c r="G16" s="115"/>
      <c r="H16" s="116"/>
      <c r="I16" s="17"/>
    </row>
    <row r="17" spans="1:9" s="18" customFormat="1" ht="18" customHeight="1" x14ac:dyDescent="0.2">
      <c r="A17" s="109" t="s">
        <v>167</v>
      </c>
      <c r="B17" s="110"/>
      <c r="C17" s="111"/>
      <c r="D17" s="112"/>
      <c r="E17" s="113"/>
      <c r="F17" s="114"/>
      <c r="G17" s="115"/>
      <c r="H17" s="116"/>
      <c r="I17" s="17"/>
    </row>
    <row r="18" spans="1:9" s="18" customFormat="1" ht="18" customHeight="1" x14ac:dyDescent="0.2">
      <c r="A18" s="109" t="s">
        <v>168</v>
      </c>
      <c r="B18" s="110"/>
      <c r="C18" s="111"/>
      <c r="D18" s="112"/>
      <c r="E18" s="113"/>
      <c r="F18" s="114"/>
      <c r="G18" s="115"/>
      <c r="H18" s="116"/>
      <c r="I18" s="17"/>
    </row>
    <row r="19" spans="1:9" s="18" customFormat="1" ht="24.4" customHeight="1" x14ac:dyDescent="0.2">
      <c r="A19" s="71" t="s">
        <v>67</v>
      </c>
      <c r="B19" s="24" t="s">
        <v>59</v>
      </c>
      <c r="C19" s="53">
        <f>D8+8</f>
        <v>24</v>
      </c>
      <c r="D19" s="73">
        <f>E19-4</f>
        <v>52</v>
      </c>
      <c r="E19" s="74">
        <f>D$6+56</f>
        <v>56</v>
      </c>
      <c r="F19" s="75">
        <f>E19+4</f>
        <v>60</v>
      </c>
      <c r="G19" s="25"/>
      <c r="H19" s="29"/>
      <c r="I19" s="17"/>
    </row>
    <row r="20" spans="1:9" s="18" customFormat="1" ht="18" customHeight="1" x14ac:dyDescent="0.2">
      <c r="A20" s="109" t="s">
        <v>169</v>
      </c>
      <c r="B20" s="110"/>
      <c r="C20" s="111"/>
      <c r="D20" s="112"/>
      <c r="E20" s="113"/>
      <c r="F20" s="114"/>
      <c r="G20" s="115"/>
      <c r="H20" s="116"/>
      <c r="I20" s="17"/>
    </row>
    <row r="21" spans="1:9" s="18" customFormat="1" ht="18" customHeight="1" x14ac:dyDescent="0.2">
      <c r="A21" s="109" t="s">
        <v>170</v>
      </c>
      <c r="B21" s="110"/>
      <c r="C21" s="111"/>
      <c r="D21" s="112"/>
      <c r="E21" s="113"/>
      <c r="F21" s="114"/>
      <c r="G21" s="115"/>
      <c r="H21" s="116"/>
      <c r="I21" s="17"/>
    </row>
    <row r="22" spans="1:9" s="18" customFormat="1" ht="18" customHeight="1" x14ac:dyDescent="0.2">
      <c r="A22" s="109" t="s">
        <v>171</v>
      </c>
      <c r="B22" s="110"/>
      <c r="C22" s="111"/>
      <c r="D22" s="112"/>
      <c r="E22" s="113"/>
      <c r="F22" s="114"/>
      <c r="G22" s="115"/>
      <c r="H22" s="116"/>
      <c r="I22" s="17"/>
    </row>
    <row r="23" spans="1:9" ht="24.4" customHeight="1" x14ac:dyDescent="0.2">
      <c r="A23" s="71" t="s">
        <v>68</v>
      </c>
      <c r="B23" s="24" t="s">
        <v>77</v>
      </c>
      <c r="C23" s="53">
        <f>D8+12</f>
        <v>28</v>
      </c>
      <c r="D23" s="73">
        <f>E23-4</f>
        <v>80</v>
      </c>
      <c r="E23" s="74">
        <f>D$6+84</f>
        <v>84</v>
      </c>
      <c r="F23" s="75">
        <f>E23+4</f>
        <v>88</v>
      </c>
      <c r="G23" s="25"/>
      <c r="H23" s="29"/>
      <c r="I23" s="13"/>
    </row>
    <row r="24" spans="1:9" s="18" customFormat="1" ht="18" customHeight="1" x14ac:dyDescent="0.2">
      <c r="A24" s="109" t="s">
        <v>172</v>
      </c>
      <c r="B24" s="110"/>
      <c r="C24" s="111"/>
      <c r="D24" s="112"/>
      <c r="E24" s="113"/>
      <c r="F24" s="114"/>
      <c r="G24" s="115"/>
      <c r="H24" s="116"/>
      <c r="I24" s="17"/>
    </row>
    <row r="25" spans="1:9" s="18" customFormat="1" ht="18" customHeight="1" x14ac:dyDescent="0.2">
      <c r="A25" s="109" t="s">
        <v>173</v>
      </c>
      <c r="B25" s="110"/>
      <c r="C25" s="111"/>
      <c r="D25" s="112"/>
      <c r="E25" s="113"/>
      <c r="F25" s="114"/>
      <c r="G25" s="115"/>
      <c r="H25" s="116"/>
      <c r="I25" s="17"/>
    </row>
    <row r="26" spans="1:9" s="18" customFormat="1" ht="18" customHeight="1" x14ac:dyDescent="0.2">
      <c r="A26" s="109" t="s">
        <v>174</v>
      </c>
      <c r="B26" s="110"/>
      <c r="C26" s="111"/>
      <c r="D26" s="112"/>
      <c r="E26" s="113"/>
      <c r="F26" s="114"/>
      <c r="G26" s="115"/>
      <c r="H26" s="116"/>
      <c r="I26" s="17"/>
    </row>
    <row r="27" spans="1:9" ht="24" customHeight="1" x14ac:dyDescent="0.2">
      <c r="A27" s="71" t="s">
        <v>69</v>
      </c>
      <c r="B27" s="24" t="s">
        <v>267</v>
      </c>
      <c r="C27" s="53">
        <f>D8+16</f>
        <v>32</v>
      </c>
      <c r="D27" s="73">
        <f>E27-4</f>
        <v>108</v>
      </c>
      <c r="E27" s="74">
        <f>D$6+112</f>
        <v>112</v>
      </c>
      <c r="F27" s="75">
        <f>E27+4</f>
        <v>116</v>
      </c>
      <c r="G27" s="25"/>
      <c r="H27" s="29"/>
    </row>
    <row r="28" spans="1:9" s="18" customFormat="1" ht="18" customHeight="1" x14ac:dyDescent="0.2">
      <c r="A28" s="109" t="s">
        <v>175</v>
      </c>
      <c r="B28" s="110"/>
      <c r="C28" s="111"/>
      <c r="D28" s="112"/>
      <c r="E28" s="113"/>
      <c r="F28" s="114"/>
      <c r="G28" s="115"/>
      <c r="H28" s="116"/>
      <c r="I28" s="17"/>
    </row>
    <row r="29" spans="1:9" s="18" customFormat="1" ht="18" customHeight="1" x14ac:dyDescent="0.2">
      <c r="A29" s="109" t="s">
        <v>176</v>
      </c>
      <c r="B29" s="110"/>
      <c r="C29" s="111"/>
      <c r="D29" s="112"/>
      <c r="E29" s="113"/>
      <c r="F29" s="114"/>
      <c r="G29" s="115"/>
      <c r="H29" s="116"/>
      <c r="I29" s="17"/>
    </row>
    <row r="30" spans="1:9" s="18" customFormat="1" ht="18" customHeight="1" x14ac:dyDescent="0.2">
      <c r="A30" s="109" t="s">
        <v>177</v>
      </c>
      <c r="B30" s="110"/>
      <c r="C30" s="111"/>
      <c r="D30" s="112"/>
      <c r="E30" s="113"/>
      <c r="F30" s="114"/>
      <c r="G30" s="115"/>
      <c r="H30" s="116"/>
      <c r="I30" s="17"/>
    </row>
    <row r="31" spans="1:9" ht="24" customHeight="1" x14ac:dyDescent="0.2">
      <c r="A31" s="71" t="s">
        <v>70</v>
      </c>
      <c r="B31" s="24" t="s">
        <v>268</v>
      </c>
      <c r="C31" s="53">
        <f>D8+20</f>
        <v>36</v>
      </c>
      <c r="D31" s="73">
        <f>E31-4</f>
        <v>136</v>
      </c>
      <c r="E31" s="74">
        <f>D$6+140</f>
        <v>140</v>
      </c>
      <c r="F31" s="75">
        <f>E31+4</f>
        <v>144</v>
      </c>
      <c r="G31" s="25"/>
      <c r="H31" s="29"/>
    </row>
    <row r="32" spans="1:9" ht="24" customHeight="1" x14ac:dyDescent="0.2">
      <c r="A32" s="71" t="s">
        <v>89</v>
      </c>
      <c r="B32" s="24" t="s">
        <v>264</v>
      </c>
      <c r="C32" s="53">
        <f>C31+1</f>
        <v>37</v>
      </c>
      <c r="D32" s="73">
        <f>E32-2</f>
        <v>145</v>
      </c>
      <c r="E32" s="74">
        <f>D$6+147</f>
        <v>147</v>
      </c>
      <c r="F32" s="75">
        <f>E32+2</f>
        <v>149</v>
      </c>
      <c r="G32" s="25"/>
      <c r="H32" s="29"/>
    </row>
    <row r="33" spans="1:9" ht="24" customHeight="1" x14ac:dyDescent="0.2">
      <c r="A33" s="71" t="s">
        <v>84</v>
      </c>
      <c r="B33" s="163" t="s">
        <v>265</v>
      </c>
      <c r="C33" s="53">
        <f>C31+2</f>
        <v>38</v>
      </c>
      <c r="D33" s="73">
        <f>E33-4</f>
        <v>150</v>
      </c>
      <c r="E33" s="74">
        <f>D$6+154</f>
        <v>154</v>
      </c>
      <c r="F33" s="75">
        <f>E33+4</f>
        <v>158</v>
      </c>
      <c r="G33" s="25"/>
      <c r="H33" s="29"/>
    </row>
    <row r="34" spans="1:9" ht="24" customHeight="1" x14ac:dyDescent="0.2">
      <c r="A34" s="71" t="s">
        <v>80</v>
      </c>
      <c r="B34" s="161" t="s">
        <v>266</v>
      </c>
      <c r="C34" s="53">
        <f>C31+3</f>
        <v>39</v>
      </c>
      <c r="D34" s="73">
        <f>E34-2</f>
        <v>159</v>
      </c>
      <c r="E34" s="74">
        <f>D$6+161</f>
        <v>161</v>
      </c>
      <c r="F34" s="75">
        <f>E34+2</f>
        <v>163</v>
      </c>
      <c r="G34" s="25"/>
      <c r="H34" s="29"/>
    </row>
    <row r="35" spans="1:9" ht="24" customHeight="1" x14ac:dyDescent="0.2">
      <c r="A35" s="71" t="s">
        <v>81</v>
      </c>
      <c r="B35" s="161" t="s">
        <v>269</v>
      </c>
      <c r="C35" s="53">
        <f>C34+1</f>
        <v>40</v>
      </c>
      <c r="D35" s="73">
        <f>E35-4</f>
        <v>164</v>
      </c>
      <c r="E35" s="74">
        <f>D$6+168</f>
        <v>168</v>
      </c>
      <c r="F35" s="75">
        <f>E35+4</f>
        <v>172</v>
      </c>
      <c r="G35" s="25"/>
      <c r="H35" s="29"/>
    </row>
    <row r="36" spans="1:9" ht="24" customHeight="1" x14ac:dyDescent="0.2">
      <c r="A36" s="71" t="s">
        <v>74</v>
      </c>
      <c r="B36" s="161" t="s">
        <v>270</v>
      </c>
      <c r="C36" s="53">
        <f>C35+1</f>
        <v>41</v>
      </c>
      <c r="D36" s="73">
        <f>E36-2</f>
        <v>173</v>
      </c>
      <c r="E36" s="74">
        <f>D$6+175</f>
        <v>175</v>
      </c>
      <c r="F36" s="75">
        <f>E36+2</f>
        <v>177</v>
      </c>
      <c r="G36" s="25"/>
      <c r="H36" s="29"/>
    </row>
    <row r="41" spans="1:9" x14ac:dyDescent="0.2">
      <c r="I41" s="13"/>
    </row>
  </sheetData>
  <customSheetViews>
    <customSheetView guid="{6D6ED5A2-D60A-45CE-8229-22FBAABACF56}" fitToPage="1" topLeftCell="A16">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30" priority="1" operator="lessThan">
      <formula>16</formula>
    </cfRule>
    <cfRule type="cellIs" dxfId="29" priority="2" operator="greaterThan">
      <formula>16</formula>
    </cfRule>
  </conditionalFormatting>
  <dataValidations count="1">
    <dataValidation type="whole" allowBlank="1" showInputMessage="1" showErrorMessage="1" error="Value must be between 0 and 6." sqref="E8" xr:uid="{AFB6E3CD-0323-4738-9B20-D8A2C4DF110C}">
      <formula1>0</formula1>
      <formula2>6</formula2>
    </dataValidation>
  </dataValidations>
  <pageMargins left="0.7" right="0.7" top="0.75" bottom="0.75" header="0.3" footer="0.3"/>
  <pageSetup scale="7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C7EF0-92EF-4858-8346-ED38C799ACB2}">
  <sheetPr>
    <pageSetUpPr fitToPage="1"/>
  </sheetPr>
  <dimension ref="A1:N40"/>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87</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17</v>
      </c>
      <c r="E8" s="51">
        <v>0</v>
      </c>
      <c r="F8" s="31"/>
      <c r="G8" s="87" t="s">
        <v>52</v>
      </c>
      <c r="H8" s="102">
        <f>D6+293-(D8*7+E8)</f>
        <v>174</v>
      </c>
      <c r="I8" s="15"/>
    </row>
    <row r="9" spans="1:14" ht="15" customHeight="1" x14ac:dyDescent="0.25">
      <c r="A9" s="118"/>
      <c r="B9" s="59"/>
      <c r="C9" s="119"/>
      <c r="D9" s="61" t="s">
        <v>20</v>
      </c>
      <c r="E9" s="61" t="s">
        <v>21</v>
      </c>
      <c r="F9" s="119"/>
      <c r="G9" s="50"/>
      <c r="H9" s="60"/>
      <c r="I9" s="15"/>
    </row>
    <row r="10" spans="1:14" ht="14.65" customHeight="1" x14ac:dyDescent="0.2">
      <c r="A10" s="118"/>
      <c r="B10" s="59" t="str">
        <f>IF(D8=17,"","This calendar can only be used for participants who enroll at 17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18</v>
      </c>
      <c r="D12" s="73">
        <f>E12-6</f>
        <v>1</v>
      </c>
      <c r="E12" s="74">
        <f>D$6+7</f>
        <v>7</v>
      </c>
      <c r="F12" s="75">
        <f>E12+2</f>
        <v>9</v>
      </c>
      <c r="G12" s="25"/>
      <c r="H12" s="29"/>
      <c r="I12" s="17"/>
    </row>
    <row r="13" spans="1:14" s="18" customFormat="1" ht="24.4" customHeight="1" x14ac:dyDescent="0.2">
      <c r="A13" s="71" t="s">
        <v>55</v>
      </c>
      <c r="B13" s="24" t="s">
        <v>14</v>
      </c>
      <c r="C13" s="53">
        <f>D8+2</f>
        <v>19</v>
      </c>
      <c r="D13" s="73">
        <f>E13-4</f>
        <v>10</v>
      </c>
      <c r="E13" s="74">
        <f>D$6+14</f>
        <v>14</v>
      </c>
      <c r="F13" s="75">
        <f>E13+4</f>
        <v>18</v>
      </c>
      <c r="G13" s="25"/>
      <c r="H13" s="29"/>
      <c r="I13" s="17"/>
    </row>
    <row r="14" spans="1:14" s="18" customFormat="1" ht="24.4" customHeight="1" x14ac:dyDescent="0.2">
      <c r="A14" s="71" t="s">
        <v>12</v>
      </c>
      <c r="B14" s="24" t="s">
        <v>15</v>
      </c>
      <c r="C14" s="53">
        <f>D8+3</f>
        <v>20</v>
      </c>
      <c r="D14" s="73">
        <f>E14-2</f>
        <v>19</v>
      </c>
      <c r="E14" s="74">
        <f>D$6+21</f>
        <v>21</v>
      </c>
      <c r="F14" s="75">
        <f>E14+2</f>
        <v>23</v>
      </c>
      <c r="G14" s="25"/>
      <c r="H14" s="29"/>
      <c r="I14" s="17"/>
    </row>
    <row r="15" spans="1:14" s="18" customFormat="1" ht="24.4" customHeight="1" x14ac:dyDescent="0.2">
      <c r="A15" s="71" t="s">
        <v>56</v>
      </c>
      <c r="B15" s="24" t="s">
        <v>16</v>
      </c>
      <c r="C15" s="53">
        <f>D8+4</f>
        <v>21</v>
      </c>
      <c r="D15" s="73">
        <f>E15-4</f>
        <v>24</v>
      </c>
      <c r="E15" s="74">
        <f>D$6+28</f>
        <v>28</v>
      </c>
      <c r="F15" s="75">
        <f>E15+4</f>
        <v>32</v>
      </c>
      <c r="G15" s="25"/>
      <c r="H15" s="29"/>
      <c r="I15" s="17"/>
    </row>
    <row r="16" spans="1:14" s="18" customFormat="1" ht="18" customHeight="1" x14ac:dyDescent="0.2">
      <c r="A16" s="109" t="s">
        <v>178</v>
      </c>
      <c r="B16" s="110"/>
      <c r="C16" s="111"/>
      <c r="D16" s="112"/>
      <c r="E16" s="113"/>
      <c r="F16" s="114"/>
      <c r="G16" s="115"/>
      <c r="H16" s="116"/>
      <c r="I16" s="17"/>
    </row>
    <row r="17" spans="1:9" s="18" customFormat="1" ht="18" customHeight="1" x14ac:dyDescent="0.2">
      <c r="A17" s="109" t="s">
        <v>179</v>
      </c>
      <c r="B17" s="110"/>
      <c r="C17" s="111"/>
      <c r="D17" s="112"/>
      <c r="E17" s="113"/>
      <c r="F17" s="114"/>
      <c r="G17" s="115"/>
      <c r="H17" s="116"/>
      <c r="I17" s="17"/>
    </row>
    <row r="18" spans="1:9" s="18" customFormat="1" ht="18" customHeight="1" x14ac:dyDescent="0.2">
      <c r="A18" s="109" t="s">
        <v>180</v>
      </c>
      <c r="B18" s="110"/>
      <c r="C18" s="111"/>
      <c r="D18" s="112"/>
      <c r="E18" s="113"/>
      <c r="F18" s="114"/>
      <c r="G18" s="115"/>
      <c r="H18" s="116"/>
      <c r="I18" s="17"/>
    </row>
    <row r="19" spans="1:9" s="18" customFormat="1" ht="24.4" customHeight="1" x14ac:dyDescent="0.2">
      <c r="A19" s="71" t="s">
        <v>67</v>
      </c>
      <c r="B19" s="24" t="s">
        <v>59</v>
      </c>
      <c r="C19" s="53">
        <f>D8+8</f>
        <v>25</v>
      </c>
      <c r="D19" s="73">
        <f>E19-4</f>
        <v>52</v>
      </c>
      <c r="E19" s="74">
        <f>D$6+56</f>
        <v>56</v>
      </c>
      <c r="F19" s="75">
        <f>E19+4</f>
        <v>60</v>
      </c>
      <c r="G19" s="25"/>
      <c r="H19" s="29"/>
      <c r="I19" s="17"/>
    </row>
    <row r="20" spans="1:9" s="18" customFormat="1" ht="18" customHeight="1" x14ac:dyDescent="0.2">
      <c r="A20" s="109" t="s">
        <v>181</v>
      </c>
      <c r="B20" s="110"/>
      <c r="C20" s="111"/>
      <c r="D20" s="112"/>
      <c r="E20" s="113"/>
      <c r="F20" s="114"/>
      <c r="G20" s="115"/>
      <c r="H20" s="116"/>
      <c r="I20" s="17"/>
    </row>
    <row r="21" spans="1:9" s="18" customFormat="1" ht="18" customHeight="1" x14ac:dyDescent="0.2">
      <c r="A21" s="109" t="s">
        <v>182</v>
      </c>
      <c r="B21" s="110"/>
      <c r="C21" s="111"/>
      <c r="D21" s="112"/>
      <c r="E21" s="113"/>
      <c r="F21" s="114"/>
      <c r="G21" s="115"/>
      <c r="H21" s="116"/>
      <c r="I21" s="17"/>
    </row>
    <row r="22" spans="1:9" s="18" customFormat="1" ht="18" customHeight="1" x14ac:dyDescent="0.2">
      <c r="A22" s="109" t="s">
        <v>183</v>
      </c>
      <c r="B22" s="110"/>
      <c r="C22" s="111"/>
      <c r="D22" s="112"/>
      <c r="E22" s="113"/>
      <c r="F22" s="114"/>
      <c r="G22" s="115"/>
      <c r="H22" s="116"/>
      <c r="I22" s="17"/>
    </row>
    <row r="23" spans="1:9" ht="24.4" customHeight="1" x14ac:dyDescent="0.2">
      <c r="A23" s="71" t="s">
        <v>68</v>
      </c>
      <c r="B23" s="24" t="s">
        <v>77</v>
      </c>
      <c r="C23" s="53">
        <f>D8+12</f>
        <v>29</v>
      </c>
      <c r="D23" s="73">
        <f>E23-4</f>
        <v>80</v>
      </c>
      <c r="E23" s="74">
        <f>D$6+84</f>
        <v>84</v>
      </c>
      <c r="F23" s="75">
        <f>E23+4</f>
        <v>88</v>
      </c>
      <c r="G23" s="25"/>
      <c r="H23" s="29"/>
      <c r="I23" s="13"/>
    </row>
    <row r="24" spans="1:9" s="18" customFormat="1" ht="18" customHeight="1" x14ac:dyDescent="0.2">
      <c r="A24" s="109" t="s">
        <v>184</v>
      </c>
      <c r="B24" s="110"/>
      <c r="C24" s="111"/>
      <c r="D24" s="112"/>
      <c r="E24" s="113"/>
      <c r="F24" s="114"/>
      <c r="G24" s="115"/>
      <c r="H24" s="116"/>
      <c r="I24" s="17"/>
    </row>
    <row r="25" spans="1:9" s="18" customFormat="1" ht="18" customHeight="1" x14ac:dyDescent="0.2">
      <c r="A25" s="109" t="s">
        <v>185</v>
      </c>
      <c r="B25" s="110"/>
      <c r="C25" s="111"/>
      <c r="D25" s="112"/>
      <c r="E25" s="113"/>
      <c r="F25" s="114"/>
      <c r="G25" s="115"/>
      <c r="H25" s="116"/>
      <c r="I25" s="17"/>
    </row>
    <row r="26" spans="1:9" s="18" customFormat="1" ht="18" customHeight="1" x14ac:dyDescent="0.2">
      <c r="A26" s="109" t="s">
        <v>186</v>
      </c>
      <c r="B26" s="110"/>
      <c r="C26" s="111"/>
      <c r="D26" s="112"/>
      <c r="E26" s="113"/>
      <c r="F26" s="114"/>
      <c r="G26" s="115"/>
      <c r="H26" s="116"/>
      <c r="I26" s="17"/>
    </row>
    <row r="27" spans="1:9" ht="24" customHeight="1" x14ac:dyDescent="0.2">
      <c r="A27" s="71" t="s">
        <v>69</v>
      </c>
      <c r="B27" s="24" t="s">
        <v>267</v>
      </c>
      <c r="C27" s="53">
        <f>D8+16</f>
        <v>33</v>
      </c>
      <c r="D27" s="73">
        <f>E27-4</f>
        <v>108</v>
      </c>
      <c r="E27" s="74">
        <f>D$6+112</f>
        <v>112</v>
      </c>
      <c r="F27" s="75">
        <f>E27+4</f>
        <v>116</v>
      </c>
      <c r="G27" s="25"/>
      <c r="H27" s="29"/>
    </row>
    <row r="28" spans="1:9" s="18" customFormat="1" ht="18" customHeight="1" x14ac:dyDescent="0.2">
      <c r="A28" s="109" t="s">
        <v>187</v>
      </c>
      <c r="B28" s="110"/>
      <c r="C28" s="111"/>
      <c r="D28" s="112"/>
      <c r="E28" s="113"/>
      <c r="F28" s="114"/>
      <c r="G28" s="115"/>
      <c r="H28" s="116"/>
      <c r="I28" s="17"/>
    </row>
    <row r="29" spans="1:9" s="18" customFormat="1" ht="18" customHeight="1" x14ac:dyDescent="0.2">
      <c r="A29" s="109" t="s">
        <v>188</v>
      </c>
      <c r="B29" s="110"/>
      <c r="C29" s="111"/>
      <c r="D29" s="112"/>
      <c r="E29" s="113"/>
      <c r="F29" s="114"/>
      <c r="G29" s="115"/>
      <c r="H29" s="116"/>
      <c r="I29" s="17"/>
    </row>
    <row r="30" spans="1:9" ht="24" customHeight="1" x14ac:dyDescent="0.2">
      <c r="A30" s="71" t="s">
        <v>90</v>
      </c>
      <c r="B30" s="24" t="s">
        <v>263</v>
      </c>
      <c r="C30" s="53">
        <f>C27+3</f>
        <v>36</v>
      </c>
      <c r="D30" s="73">
        <f>E30-2</f>
        <v>131</v>
      </c>
      <c r="E30" s="74">
        <f>D$6+133</f>
        <v>133</v>
      </c>
      <c r="F30" s="75">
        <f>E30+2</f>
        <v>135</v>
      </c>
      <c r="G30" s="25"/>
      <c r="H30" s="29"/>
    </row>
    <row r="31" spans="1:9" ht="24" customHeight="1" x14ac:dyDescent="0.2">
      <c r="A31" s="71" t="s">
        <v>91</v>
      </c>
      <c r="B31" s="24" t="s">
        <v>268</v>
      </c>
      <c r="C31" s="53">
        <f>C30+1</f>
        <v>37</v>
      </c>
      <c r="D31" s="73">
        <f>E31-4</f>
        <v>136</v>
      </c>
      <c r="E31" s="74">
        <f>D$6+140</f>
        <v>140</v>
      </c>
      <c r="F31" s="75">
        <f>E31+4</f>
        <v>144</v>
      </c>
      <c r="G31" s="25"/>
      <c r="H31" s="29"/>
    </row>
    <row r="32" spans="1:9" ht="24" customHeight="1" x14ac:dyDescent="0.2">
      <c r="A32" s="71" t="s">
        <v>89</v>
      </c>
      <c r="B32" s="163" t="s">
        <v>264</v>
      </c>
      <c r="C32" s="53">
        <f>C31+1</f>
        <v>38</v>
      </c>
      <c r="D32" s="73">
        <f>E32-2</f>
        <v>145</v>
      </c>
      <c r="E32" s="74">
        <f>D$6+147</f>
        <v>147</v>
      </c>
      <c r="F32" s="75">
        <f>E32+2</f>
        <v>149</v>
      </c>
      <c r="G32" s="25"/>
      <c r="H32" s="29"/>
    </row>
    <row r="33" spans="1:9" ht="24" customHeight="1" x14ac:dyDescent="0.2">
      <c r="A33" s="71" t="s">
        <v>84</v>
      </c>
      <c r="B33" s="161" t="s">
        <v>265</v>
      </c>
      <c r="C33" s="53">
        <f>C32+1</f>
        <v>39</v>
      </c>
      <c r="D33" s="73">
        <f>E33-4</f>
        <v>150</v>
      </c>
      <c r="E33" s="74">
        <f>D$6+154</f>
        <v>154</v>
      </c>
      <c r="F33" s="75">
        <f>E33+4</f>
        <v>158</v>
      </c>
      <c r="G33" s="25"/>
      <c r="H33" s="29"/>
    </row>
    <row r="34" spans="1:9" ht="24" customHeight="1" x14ac:dyDescent="0.2">
      <c r="A34" s="71" t="s">
        <v>80</v>
      </c>
      <c r="B34" s="161" t="s">
        <v>266</v>
      </c>
      <c r="C34" s="53">
        <f>C33+1</f>
        <v>40</v>
      </c>
      <c r="D34" s="73">
        <f>E34-2</f>
        <v>159</v>
      </c>
      <c r="E34" s="74">
        <f>D$6+161</f>
        <v>161</v>
      </c>
      <c r="F34" s="75">
        <f>E34+2</f>
        <v>163</v>
      </c>
      <c r="G34" s="25"/>
      <c r="H34" s="29"/>
    </row>
    <row r="35" spans="1:9" ht="24" customHeight="1" x14ac:dyDescent="0.2">
      <c r="A35" s="71" t="s">
        <v>81</v>
      </c>
      <c r="B35" s="161" t="s">
        <v>269</v>
      </c>
      <c r="C35" s="53">
        <f>C34+1</f>
        <v>41</v>
      </c>
      <c r="D35" s="73">
        <f>E35-4</f>
        <v>164</v>
      </c>
      <c r="E35" s="74">
        <f>D$6+168</f>
        <v>168</v>
      </c>
      <c r="F35" s="75">
        <f>E35+4</f>
        <v>172</v>
      </c>
      <c r="G35" s="25"/>
      <c r="H35" s="29"/>
    </row>
    <row r="40" spans="1:9" x14ac:dyDescent="0.2">
      <c r="I40"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28" priority="1" operator="lessThan">
      <formula>17</formula>
    </cfRule>
    <cfRule type="cellIs" dxfId="27" priority="2" operator="greaterThan">
      <formula>17</formula>
    </cfRule>
  </conditionalFormatting>
  <dataValidations count="1">
    <dataValidation type="whole" allowBlank="1" showInputMessage="1" showErrorMessage="1" error="Value must be between 0 and 6." sqref="E8" xr:uid="{DF0D3106-2157-44EA-91B1-A7BE286D3714}">
      <formula1>0</formula1>
      <formula2>6</formula2>
    </dataValidation>
  </dataValidations>
  <pageMargins left="0.7" right="0.7" top="0.75" bottom="0.75" header="0.3" footer="0.3"/>
  <pageSetup scale="7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28ABB-27EE-4E50-98D5-DAF941ACEA59}">
  <sheetPr>
    <pageSetUpPr fitToPage="1"/>
  </sheetPr>
  <dimension ref="A1:N39"/>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88</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18</v>
      </c>
      <c r="E8" s="51">
        <v>0</v>
      </c>
      <c r="F8" s="31"/>
      <c r="G8" s="87" t="s">
        <v>52</v>
      </c>
      <c r="H8" s="102">
        <f>D6+293-(D8*7+E8)</f>
        <v>167</v>
      </c>
      <c r="I8" s="15"/>
    </row>
    <row r="9" spans="1:14" ht="15" customHeight="1" x14ac:dyDescent="0.25">
      <c r="A9" s="118"/>
      <c r="B9" s="59"/>
      <c r="C9" s="119"/>
      <c r="D9" s="61" t="s">
        <v>20</v>
      </c>
      <c r="E9" s="61" t="s">
        <v>21</v>
      </c>
      <c r="F9" s="119"/>
      <c r="G9" s="50"/>
      <c r="H9" s="60"/>
      <c r="I9" s="15"/>
    </row>
    <row r="10" spans="1:14" ht="14.65" customHeight="1" x14ac:dyDescent="0.2">
      <c r="A10" s="118"/>
      <c r="B10" s="59" t="str">
        <f>IF(D8=18,"","This calendar can only be used for participants who enroll at 18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19</v>
      </c>
      <c r="D12" s="73">
        <f>E12-6</f>
        <v>1</v>
      </c>
      <c r="E12" s="74">
        <f>D$6+7</f>
        <v>7</v>
      </c>
      <c r="F12" s="75">
        <f>E12+2</f>
        <v>9</v>
      </c>
      <c r="G12" s="25"/>
      <c r="H12" s="29"/>
      <c r="I12" s="17"/>
    </row>
    <row r="13" spans="1:14" s="18" customFormat="1" ht="24.4" customHeight="1" x14ac:dyDescent="0.2">
      <c r="A13" s="71" t="s">
        <v>55</v>
      </c>
      <c r="B13" s="24" t="s">
        <v>14</v>
      </c>
      <c r="C13" s="53">
        <f>D8+2</f>
        <v>20</v>
      </c>
      <c r="D13" s="73">
        <f>E13-4</f>
        <v>10</v>
      </c>
      <c r="E13" s="74">
        <f>D$6+14</f>
        <v>14</v>
      </c>
      <c r="F13" s="75">
        <f>E13+4</f>
        <v>18</v>
      </c>
      <c r="G13" s="25"/>
      <c r="H13" s="29"/>
      <c r="I13" s="17"/>
    </row>
    <row r="14" spans="1:14" s="18" customFormat="1" ht="24.4" customHeight="1" x14ac:dyDescent="0.2">
      <c r="A14" s="71" t="s">
        <v>12</v>
      </c>
      <c r="B14" s="24" t="s">
        <v>15</v>
      </c>
      <c r="C14" s="53">
        <f>D8+3</f>
        <v>21</v>
      </c>
      <c r="D14" s="73">
        <f>E14-2</f>
        <v>19</v>
      </c>
      <c r="E14" s="74">
        <f>D$6+21</f>
        <v>21</v>
      </c>
      <c r="F14" s="75">
        <f>E14+2</f>
        <v>23</v>
      </c>
      <c r="G14" s="25"/>
      <c r="H14" s="29"/>
      <c r="I14" s="17"/>
    </row>
    <row r="15" spans="1:14" s="18" customFormat="1" ht="24.4" customHeight="1" x14ac:dyDescent="0.2">
      <c r="A15" s="71" t="s">
        <v>56</v>
      </c>
      <c r="B15" s="24" t="s">
        <v>16</v>
      </c>
      <c r="C15" s="53">
        <f>D8+4</f>
        <v>22</v>
      </c>
      <c r="D15" s="73">
        <f>E15-4</f>
        <v>24</v>
      </c>
      <c r="E15" s="74">
        <f>D$6+28</f>
        <v>28</v>
      </c>
      <c r="F15" s="75">
        <f>E15+4</f>
        <v>32</v>
      </c>
      <c r="G15" s="25"/>
      <c r="H15" s="29"/>
      <c r="I15" s="17"/>
    </row>
    <row r="16" spans="1:14" s="18" customFormat="1" ht="18" customHeight="1" x14ac:dyDescent="0.2">
      <c r="A16" s="109" t="s">
        <v>189</v>
      </c>
      <c r="B16" s="110"/>
      <c r="C16" s="111"/>
      <c r="D16" s="112"/>
      <c r="E16" s="113"/>
      <c r="F16" s="114"/>
      <c r="G16" s="115"/>
      <c r="H16" s="116"/>
      <c r="I16" s="17"/>
    </row>
    <row r="17" spans="1:9" s="18" customFormat="1" ht="18" customHeight="1" x14ac:dyDescent="0.2">
      <c r="A17" s="109" t="s">
        <v>190</v>
      </c>
      <c r="B17" s="110"/>
      <c r="C17" s="111"/>
      <c r="D17" s="112"/>
      <c r="E17" s="113"/>
      <c r="F17" s="114"/>
      <c r="G17" s="115"/>
      <c r="H17" s="116"/>
      <c r="I17" s="17"/>
    </row>
    <row r="18" spans="1:9" s="18" customFormat="1" ht="18" customHeight="1" x14ac:dyDescent="0.2">
      <c r="A18" s="109" t="s">
        <v>191</v>
      </c>
      <c r="B18" s="110"/>
      <c r="C18" s="111"/>
      <c r="D18" s="112"/>
      <c r="E18" s="113"/>
      <c r="F18" s="114"/>
      <c r="G18" s="115"/>
      <c r="H18" s="116"/>
      <c r="I18" s="17"/>
    </row>
    <row r="19" spans="1:9" s="18" customFormat="1" ht="24.4" customHeight="1" x14ac:dyDescent="0.2">
      <c r="A19" s="71" t="s">
        <v>67</v>
      </c>
      <c r="B19" s="24" t="s">
        <v>59</v>
      </c>
      <c r="C19" s="53">
        <f>D8+8</f>
        <v>26</v>
      </c>
      <c r="D19" s="73">
        <f>E19-4</f>
        <v>52</v>
      </c>
      <c r="E19" s="74">
        <f>D$6+56</f>
        <v>56</v>
      </c>
      <c r="F19" s="75">
        <f>E19+4</f>
        <v>60</v>
      </c>
      <c r="G19" s="25"/>
      <c r="H19" s="29"/>
      <c r="I19" s="17"/>
    </row>
    <row r="20" spans="1:9" s="18" customFormat="1" ht="18" customHeight="1" x14ac:dyDescent="0.2">
      <c r="A20" s="109" t="s">
        <v>192</v>
      </c>
      <c r="B20" s="110"/>
      <c r="C20" s="111"/>
      <c r="D20" s="112"/>
      <c r="E20" s="113"/>
      <c r="F20" s="114"/>
      <c r="G20" s="115"/>
      <c r="H20" s="116"/>
      <c r="I20" s="17"/>
    </row>
    <row r="21" spans="1:9" s="18" customFormat="1" ht="18" customHeight="1" x14ac:dyDescent="0.2">
      <c r="A21" s="109" t="s">
        <v>193</v>
      </c>
      <c r="B21" s="110"/>
      <c r="C21" s="111"/>
      <c r="D21" s="112"/>
      <c r="E21" s="113"/>
      <c r="F21" s="114"/>
      <c r="G21" s="115"/>
      <c r="H21" s="116"/>
      <c r="I21" s="17"/>
    </row>
    <row r="22" spans="1:9" s="18" customFormat="1" ht="18" customHeight="1" x14ac:dyDescent="0.2">
      <c r="A22" s="109" t="s">
        <v>194</v>
      </c>
      <c r="B22" s="110"/>
      <c r="C22" s="111"/>
      <c r="D22" s="112"/>
      <c r="E22" s="113"/>
      <c r="F22" s="114"/>
      <c r="G22" s="115"/>
      <c r="H22" s="116"/>
      <c r="I22" s="17"/>
    </row>
    <row r="23" spans="1:9" ht="24.4" customHeight="1" x14ac:dyDescent="0.2">
      <c r="A23" s="71" t="s">
        <v>68</v>
      </c>
      <c r="B23" s="24" t="s">
        <v>77</v>
      </c>
      <c r="C23" s="53">
        <f>D8+12</f>
        <v>30</v>
      </c>
      <c r="D23" s="73">
        <f>E23-4</f>
        <v>80</v>
      </c>
      <c r="E23" s="74">
        <f>D$6+84</f>
        <v>84</v>
      </c>
      <c r="F23" s="75">
        <f>E23+4</f>
        <v>88</v>
      </c>
      <c r="G23" s="25"/>
      <c r="H23" s="29"/>
      <c r="I23" s="13"/>
    </row>
    <row r="24" spans="1:9" s="18" customFormat="1" ht="18" customHeight="1" x14ac:dyDescent="0.2">
      <c r="A24" s="109" t="s">
        <v>195</v>
      </c>
      <c r="B24" s="110"/>
      <c r="C24" s="111"/>
      <c r="D24" s="112"/>
      <c r="E24" s="113"/>
      <c r="F24" s="114"/>
      <c r="G24" s="115"/>
      <c r="H24" s="116"/>
      <c r="I24" s="17"/>
    </row>
    <row r="25" spans="1:9" s="18" customFormat="1" ht="18" customHeight="1" x14ac:dyDescent="0.2">
      <c r="A25" s="109" t="s">
        <v>196</v>
      </c>
      <c r="B25" s="110"/>
      <c r="C25" s="111"/>
      <c r="D25" s="112"/>
      <c r="E25" s="113"/>
      <c r="F25" s="114"/>
      <c r="G25" s="115"/>
      <c r="H25" s="116"/>
      <c r="I25" s="17"/>
    </row>
    <row r="26" spans="1:9" s="18" customFormat="1" ht="18" customHeight="1" x14ac:dyDescent="0.2">
      <c r="A26" s="109" t="s">
        <v>197</v>
      </c>
      <c r="B26" s="110"/>
      <c r="C26" s="111"/>
      <c r="D26" s="112"/>
      <c r="E26" s="113"/>
      <c r="F26" s="114"/>
      <c r="G26" s="115"/>
      <c r="H26" s="116"/>
      <c r="I26" s="17"/>
    </row>
    <row r="27" spans="1:9" ht="24" customHeight="1" x14ac:dyDescent="0.2">
      <c r="A27" s="71" t="s">
        <v>69</v>
      </c>
      <c r="B27" s="24" t="s">
        <v>267</v>
      </c>
      <c r="C27" s="53">
        <f>D8+16</f>
        <v>34</v>
      </c>
      <c r="D27" s="73">
        <f>E27-4</f>
        <v>108</v>
      </c>
      <c r="E27" s="74">
        <f>D$6+112</f>
        <v>112</v>
      </c>
      <c r="F27" s="75">
        <f>E27+4</f>
        <v>116</v>
      </c>
      <c r="G27" s="25"/>
      <c r="H27" s="29"/>
    </row>
    <row r="28" spans="1:9" s="18" customFormat="1" ht="18" customHeight="1" x14ac:dyDescent="0.2">
      <c r="A28" s="109" t="s">
        <v>198</v>
      </c>
      <c r="B28" s="110"/>
      <c r="C28" s="111"/>
      <c r="D28" s="112"/>
      <c r="E28" s="113"/>
      <c r="F28" s="114"/>
      <c r="G28" s="115"/>
      <c r="H28" s="116"/>
      <c r="I28" s="17"/>
    </row>
    <row r="29" spans="1:9" ht="24" customHeight="1" x14ac:dyDescent="0.2">
      <c r="A29" s="71" t="s">
        <v>92</v>
      </c>
      <c r="B29" s="24" t="s">
        <v>262</v>
      </c>
      <c r="C29" s="53">
        <f>C27+2</f>
        <v>36</v>
      </c>
      <c r="D29" s="73">
        <f>E29-4</f>
        <v>122</v>
      </c>
      <c r="E29" s="74">
        <f>D$6+126</f>
        <v>126</v>
      </c>
      <c r="F29" s="75">
        <f>E29+4</f>
        <v>130</v>
      </c>
      <c r="G29" s="25"/>
      <c r="H29" s="29"/>
    </row>
    <row r="30" spans="1:9" ht="24" customHeight="1" x14ac:dyDescent="0.2">
      <c r="A30" s="71" t="s">
        <v>90</v>
      </c>
      <c r="B30" s="24" t="s">
        <v>263</v>
      </c>
      <c r="C30" s="53">
        <f>C27+3</f>
        <v>37</v>
      </c>
      <c r="D30" s="73">
        <f>E30-2</f>
        <v>131</v>
      </c>
      <c r="E30" s="74">
        <f>D$6+133</f>
        <v>133</v>
      </c>
      <c r="F30" s="75">
        <f>E30+2</f>
        <v>135</v>
      </c>
      <c r="G30" s="25"/>
      <c r="H30" s="29"/>
    </row>
    <row r="31" spans="1:9" ht="24" customHeight="1" x14ac:dyDescent="0.2">
      <c r="A31" s="71" t="s">
        <v>91</v>
      </c>
      <c r="B31" s="161" t="s">
        <v>268</v>
      </c>
      <c r="C31" s="53">
        <f>C30+1</f>
        <v>38</v>
      </c>
      <c r="D31" s="73">
        <f>E31-4</f>
        <v>136</v>
      </c>
      <c r="E31" s="74">
        <f>D$6+140</f>
        <v>140</v>
      </c>
      <c r="F31" s="75">
        <f>E31+4</f>
        <v>144</v>
      </c>
      <c r="G31" s="25"/>
      <c r="H31" s="29"/>
    </row>
    <row r="32" spans="1:9" ht="24" customHeight="1" x14ac:dyDescent="0.2">
      <c r="A32" s="71" t="s">
        <v>89</v>
      </c>
      <c r="B32" s="164" t="s">
        <v>264</v>
      </c>
      <c r="C32" s="53">
        <f>C31+1</f>
        <v>39</v>
      </c>
      <c r="D32" s="73">
        <f>E32-2</f>
        <v>145</v>
      </c>
      <c r="E32" s="74">
        <f>D$6+147</f>
        <v>147</v>
      </c>
      <c r="F32" s="75">
        <f>E32+2</f>
        <v>149</v>
      </c>
      <c r="G32" s="25"/>
      <c r="H32" s="29"/>
    </row>
    <row r="33" spans="1:9" ht="24" customHeight="1" x14ac:dyDescent="0.2">
      <c r="A33" s="71" t="s">
        <v>84</v>
      </c>
      <c r="B33" s="24" t="s">
        <v>265</v>
      </c>
      <c r="C33" s="53">
        <f>C32+1</f>
        <v>40</v>
      </c>
      <c r="D33" s="73">
        <f>E33-4</f>
        <v>150</v>
      </c>
      <c r="E33" s="74">
        <f>D$6+154</f>
        <v>154</v>
      </c>
      <c r="F33" s="75">
        <f>E33+4</f>
        <v>158</v>
      </c>
      <c r="G33" s="25"/>
      <c r="H33" s="29"/>
    </row>
    <row r="34" spans="1:9" ht="24" customHeight="1" x14ac:dyDescent="0.2">
      <c r="A34" s="71" t="s">
        <v>80</v>
      </c>
      <c r="B34" s="24" t="s">
        <v>266</v>
      </c>
      <c r="C34" s="53">
        <f>C33+1</f>
        <v>41</v>
      </c>
      <c r="D34" s="73">
        <f>E34-2</f>
        <v>159</v>
      </c>
      <c r="E34" s="74">
        <f>D$6+161</f>
        <v>161</v>
      </c>
      <c r="F34" s="75">
        <f>E34+2</f>
        <v>163</v>
      </c>
      <c r="G34" s="25"/>
      <c r="H34" s="29"/>
    </row>
    <row r="39" spans="1:9" x14ac:dyDescent="0.2">
      <c r="I39"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26" priority="1" operator="lessThan">
      <formula>18</formula>
    </cfRule>
    <cfRule type="cellIs" dxfId="25" priority="2" operator="greaterThan">
      <formula>18</formula>
    </cfRule>
  </conditionalFormatting>
  <dataValidations count="1">
    <dataValidation type="whole" allowBlank="1" showInputMessage="1" showErrorMessage="1" error="Value must be between 0 and 6." sqref="E8" xr:uid="{1951EB12-A2DD-46B3-852A-BDA986615030}">
      <formula1>0</formula1>
      <formula2>6</formula2>
    </dataValidation>
  </dataValidations>
  <pageMargins left="0.7" right="0.7" top="0.75" bottom="0.75" header="0.3" footer="0.3"/>
  <pageSetup scale="70"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43497-4CBA-4B80-B8D0-090E895B93BA}">
  <sheetPr>
    <pageSetUpPr fitToPage="1"/>
  </sheetPr>
  <dimension ref="A1:N38"/>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93</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19</v>
      </c>
      <c r="E8" s="51">
        <v>0</v>
      </c>
      <c r="F8" s="31"/>
      <c r="G8" s="87" t="s">
        <v>52</v>
      </c>
      <c r="H8" s="102">
        <f>D6+293-(D8*7+E8)</f>
        <v>160</v>
      </c>
      <c r="I8" s="15"/>
    </row>
    <row r="9" spans="1:14" ht="15" customHeight="1" x14ac:dyDescent="0.25">
      <c r="A9" s="118"/>
      <c r="B9" s="59"/>
      <c r="C9" s="119"/>
      <c r="D9" s="61" t="s">
        <v>20</v>
      </c>
      <c r="E9" s="61" t="s">
        <v>21</v>
      </c>
      <c r="F9" s="119"/>
      <c r="G9" s="50"/>
      <c r="H9" s="60"/>
      <c r="I9" s="15"/>
    </row>
    <row r="10" spans="1:14" ht="14.65" customHeight="1" x14ac:dyDescent="0.2">
      <c r="A10" s="118"/>
      <c r="B10" s="59" t="str">
        <f>IF(D8=19,"","This calendar can only be used for participants who enroll at 19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20</v>
      </c>
      <c r="D12" s="73">
        <f>E12-6</f>
        <v>1</v>
      </c>
      <c r="E12" s="74">
        <f>D$6+7</f>
        <v>7</v>
      </c>
      <c r="F12" s="75">
        <f>E12+2</f>
        <v>9</v>
      </c>
      <c r="G12" s="25"/>
      <c r="H12" s="29"/>
      <c r="I12" s="17"/>
    </row>
    <row r="13" spans="1:14" s="18" customFormat="1" ht="24.4" customHeight="1" x14ac:dyDescent="0.2">
      <c r="A13" s="71" t="s">
        <v>55</v>
      </c>
      <c r="B13" s="24" t="s">
        <v>14</v>
      </c>
      <c r="C13" s="53">
        <f>D8+2</f>
        <v>21</v>
      </c>
      <c r="D13" s="73">
        <f>E13-4</f>
        <v>10</v>
      </c>
      <c r="E13" s="74">
        <f>D$6+14</f>
        <v>14</v>
      </c>
      <c r="F13" s="75">
        <f>E13+4</f>
        <v>18</v>
      </c>
      <c r="G13" s="25"/>
      <c r="H13" s="29"/>
      <c r="I13" s="17"/>
    </row>
    <row r="14" spans="1:14" s="18" customFormat="1" ht="24.4" customHeight="1" x14ac:dyDescent="0.2">
      <c r="A14" s="71" t="s">
        <v>12</v>
      </c>
      <c r="B14" s="24" t="s">
        <v>15</v>
      </c>
      <c r="C14" s="53">
        <f>D8+3</f>
        <v>22</v>
      </c>
      <c r="D14" s="73">
        <f>E14-2</f>
        <v>19</v>
      </c>
      <c r="E14" s="74">
        <f>D$6+21</f>
        <v>21</v>
      </c>
      <c r="F14" s="75">
        <f>E14+2</f>
        <v>23</v>
      </c>
      <c r="G14" s="25"/>
      <c r="H14" s="29"/>
      <c r="I14" s="17"/>
    </row>
    <row r="15" spans="1:14" s="18" customFormat="1" ht="24.4" customHeight="1" x14ac:dyDescent="0.2">
      <c r="A15" s="71" t="s">
        <v>56</v>
      </c>
      <c r="B15" s="24" t="s">
        <v>16</v>
      </c>
      <c r="C15" s="53">
        <f>D8+4</f>
        <v>23</v>
      </c>
      <c r="D15" s="73">
        <f>E15-4</f>
        <v>24</v>
      </c>
      <c r="E15" s="74">
        <f>D$6+28</f>
        <v>28</v>
      </c>
      <c r="F15" s="75">
        <f>E15+4</f>
        <v>32</v>
      </c>
      <c r="G15" s="25"/>
      <c r="H15" s="29"/>
      <c r="I15" s="17"/>
    </row>
    <row r="16" spans="1:14" s="18" customFormat="1" ht="18" customHeight="1" x14ac:dyDescent="0.2">
      <c r="A16" s="109" t="s">
        <v>199</v>
      </c>
      <c r="B16" s="110"/>
      <c r="C16" s="111"/>
      <c r="D16" s="112"/>
      <c r="E16" s="113"/>
      <c r="F16" s="114"/>
      <c r="G16" s="115"/>
      <c r="H16" s="116"/>
      <c r="I16" s="17"/>
    </row>
    <row r="17" spans="1:9" s="18" customFormat="1" ht="18" customHeight="1" x14ac:dyDescent="0.2">
      <c r="A17" s="109" t="s">
        <v>200</v>
      </c>
      <c r="B17" s="110"/>
      <c r="C17" s="111"/>
      <c r="D17" s="112"/>
      <c r="E17" s="113"/>
      <c r="F17" s="114"/>
      <c r="G17" s="115"/>
      <c r="H17" s="116"/>
      <c r="I17" s="17"/>
    </row>
    <row r="18" spans="1:9" s="18" customFormat="1" ht="18" customHeight="1" x14ac:dyDescent="0.2">
      <c r="A18" s="109" t="s">
        <v>201</v>
      </c>
      <c r="B18" s="110"/>
      <c r="C18" s="111"/>
      <c r="D18" s="112"/>
      <c r="E18" s="113"/>
      <c r="F18" s="114"/>
      <c r="G18" s="115"/>
      <c r="H18" s="116"/>
      <c r="I18" s="17"/>
    </row>
    <row r="19" spans="1:9" s="18" customFormat="1" ht="24.4" customHeight="1" x14ac:dyDescent="0.2">
      <c r="A19" s="71" t="s">
        <v>67</v>
      </c>
      <c r="B19" s="24" t="s">
        <v>59</v>
      </c>
      <c r="C19" s="53">
        <f>D8+8</f>
        <v>27</v>
      </c>
      <c r="D19" s="73">
        <f>E19-4</f>
        <v>52</v>
      </c>
      <c r="E19" s="74">
        <f>D$6+56</f>
        <v>56</v>
      </c>
      <c r="F19" s="75">
        <f>E19+4</f>
        <v>60</v>
      </c>
      <c r="G19" s="25"/>
      <c r="H19" s="29"/>
      <c r="I19" s="17"/>
    </row>
    <row r="20" spans="1:9" s="18" customFormat="1" ht="18" customHeight="1" x14ac:dyDescent="0.2">
      <c r="A20" s="109" t="s">
        <v>202</v>
      </c>
      <c r="B20" s="110"/>
      <c r="C20" s="111"/>
      <c r="D20" s="112"/>
      <c r="E20" s="113"/>
      <c r="F20" s="114"/>
      <c r="G20" s="115"/>
      <c r="H20" s="116"/>
      <c r="I20" s="17"/>
    </row>
    <row r="21" spans="1:9" s="18" customFormat="1" ht="18" customHeight="1" x14ac:dyDescent="0.2">
      <c r="A21" s="109" t="s">
        <v>203</v>
      </c>
      <c r="B21" s="110"/>
      <c r="C21" s="111"/>
      <c r="D21" s="112"/>
      <c r="E21" s="113"/>
      <c r="F21" s="114"/>
      <c r="G21" s="115"/>
      <c r="H21" s="116"/>
      <c r="I21" s="17"/>
    </row>
    <row r="22" spans="1:9" s="18" customFormat="1" ht="18" customHeight="1" x14ac:dyDescent="0.2">
      <c r="A22" s="109" t="s">
        <v>204</v>
      </c>
      <c r="B22" s="110"/>
      <c r="C22" s="111"/>
      <c r="D22" s="112"/>
      <c r="E22" s="113"/>
      <c r="F22" s="114"/>
      <c r="G22" s="115"/>
      <c r="H22" s="116"/>
      <c r="I22" s="17"/>
    </row>
    <row r="23" spans="1:9" ht="24.4" customHeight="1" x14ac:dyDescent="0.2">
      <c r="A23" s="71" t="s">
        <v>68</v>
      </c>
      <c r="B23" s="24" t="s">
        <v>77</v>
      </c>
      <c r="C23" s="53">
        <f>D8+12</f>
        <v>31</v>
      </c>
      <c r="D23" s="73">
        <f>E23-4</f>
        <v>80</v>
      </c>
      <c r="E23" s="74">
        <f>D$6+84</f>
        <v>84</v>
      </c>
      <c r="F23" s="75">
        <f>E23+4</f>
        <v>88</v>
      </c>
      <c r="G23" s="25"/>
      <c r="H23" s="29"/>
      <c r="I23" s="13"/>
    </row>
    <row r="24" spans="1:9" s="18" customFormat="1" ht="18" customHeight="1" x14ac:dyDescent="0.2">
      <c r="A24" s="109" t="s">
        <v>205</v>
      </c>
      <c r="B24" s="110"/>
      <c r="C24" s="111"/>
      <c r="D24" s="112"/>
      <c r="E24" s="113"/>
      <c r="F24" s="114"/>
      <c r="G24" s="115"/>
      <c r="H24" s="116"/>
      <c r="I24" s="17"/>
    </row>
    <row r="25" spans="1:9" s="18" customFormat="1" ht="18" customHeight="1" x14ac:dyDescent="0.2">
      <c r="A25" s="109" t="s">
        <v>206</v>
      </c>
      <c r="B25" s="110"/>
      <c r="C25" s="111"/>
      <c r="D25" s="112"/>
      <c r="E25" s="113"/>
      <c r="F25" s="114"/>
      <c r="G25" s="115"/>
      <c r="H25" s="116"/>
      <c r="I25" s="17"/>
    </row>
    <row r="26" spans="1:9" s="18" customFormat="1" ht="18" customHeight="1" x14ac:dyDescent="0.2">
      <c r="A26" s="109" t="s">
        <v>207</v>
      </c>
      <c r="B26" s="110"/>
      <c r="C26" s="111"/>
      <c r="D26" s="115"/>
      <c r="E26" s="165"/>
      <c r="F26" s="116"/>
      <c r="G26" s="115"/>
      <c r="H26" s="116"/>
      <c r="I26" s="17"/>
    </row>
    <row r="27" spans="1:9" ht="24" customHeight="1" x14ac:dyDescent="0.2">
      <c r="A27" s="71" t="s">
        <v>69</v>
      </c>
      <c r="B27" s="24" t="s">
        <v>267</v>
      </c>
      <c r="C27" s="53">
        <f>D8+16</f>
        <v>35</v>
      </c>
      <c r="D27" s="73">
        <f>E27-4</f>
        <v>108</v>
      </c>
      <c r="E27" s="74">
        <f>D$6+112</f>
        <v>112</v>
      </c>
      <c r="F27" s="75">
        <f>E27+4</f>
        <v>116</v>
      </c>
      <c r="G27" s="25"/>
      <c r="H27" s="29"/>
    </row>
    <row r="28" spans="1:9" ht="24" customHeight="1" x14ac:dyDescent="0.2">
      <c r="A28" s="71" t="s">
        <v>94</v>
      </c>
      <c r="B28" s="24" t="s">
        <v>261</v>
      </c>
      <c r="C28" s="53">
        <f>C27+1</f>
        <v>36</v>
      </c>
      <c r="D28" s="73">
        <f>E28-2</f>
        <v>117</v>
      </c>
      <c r="E28" s="74">
        <f>D$6+119</f>
        <v>119</v>
      </c>
      <c r="F28" s="75">
        <f>E28+2</f>
        <v>121</v>
      </c>
      <c r="G28" s="25"/>
      <c r="H28" s="29"/>
    </row>
    <row r="29" spans="1:9" ht="24" customHeight="1" x14ac:dyDescent="0.2">
      <c r="A29" s="71" t="s">
        <v>92</v>
      </c>
      <c r="B29" s="24" t="s">
        <v>262</v>
      </c>
      <c r="C29" s="53">
        <f>C27+2</f>
        <v>37</v>
      </c>
      <c r="D29" s="73">
        <f>E29-4</f>
        <v>122</v>
      </c>
      <c r="E29" s="74">
        <f>D$6+126</f>
        <v>126</v>
      </c>
      <c r="F29" s="75">
        <f>E29+4</f>
        <v>130</v>
      </c>
      <c r="G29" s="25"/>
      <c r="H29" s="29"/>
    </row>
    <row r="30" spans="1:9" ht="24" customHeight="1" x14ac:dyDescent="0.2">
      <c r="A30" s="71" t="s">
        <v>90</v>
      </c>
      <c r="B30" s="161" t="s">
        <v>263</v>
      </c>
      <c r="C30" s="53">
        <f>C27+3</f>
        <v>38</v>
      </c>
      <c r="D30" s="73">
        <f>E30-2</f>
        <v>131</v>
      </c>
      <c r="E30" s="74">
        <f>D$6+133</f>
        <v>133</v>
      </c>
      <c r="F30" s="75">
        <f>E30+2</f>
        <v>135</v>
      </c>
      <c r="G30" s="25"/>
      <c r="H30" s="29"/>
    </row>
    <row r="31" spans="1:9" ht="24" customHeight="1" x14ac:dyDescent="0.2">
      <c r="A31" s="71" t="s">
        <v>91</v>
      </c>
      <c r="B31" s="164" t="s">
        <v>268</v>
      </c>
      <c r="C31" s="53">
        <f>C30+1</f>
        <v>39</v>
      </c>
      <c r="D31" s="73">
        <f>E31-4</f>
        <v>136</v>
      </c>
      <c r="E31" s="74">
        <f>D$6+140</f>
        <v>140</v>
      </c>
      <c r="F31" s="75">
        <f>E31+4</f>
        <v>144</v>
      </c>
      <c r="G31" s="25"/>
      <c r="H31" s="29"/>
    </row>
    <row r="32" spans="1:9" ht="24" customHeight="1" x14ac:dyDescent="0.2">
      <c r="A32" s="71" t="s">
        <v>89</v>
      </c>
      <c r="B32" s="24" t="s">
        <v>264</v>
      </c>
      <c r="C32" s="53">
        <f>C31+1</f>
        <v>40</v>
      </c>
      <c r="D32" s="73">
        <f>E32-2</f>
        <v>145</v>
      </c>
      <c r="E32" s="74">
        <f>D$6+147</f>
        <v>147</v>
      </c>
      <c r="F32" s="75">
        <f>E32+2</f>
        <v>149</v>
      </c>
      <c r="G32" s="25"/>
      <c r="H32" s="29"/>
    </row>
    <row r="33" spans="1:9" ht="24" customHeight="1" x14ac:dyDescent="0.2">
      <c r="A33" s="71" t="s">
        <v>84</v>
      </c>
      <c r="B33" s="24" t="s">
        <v>265</v>
      </c>
      <c r="C33" s="53">
        <f>C32+1</f>
        <v>41</v>
      </c>
      <c r="D33" s="73">
        <f>E33-4</f>
        <v>150</v>
      </c>
      <c r="E33" s="74">
        <f>D$6+154</f>
        <v>154</v>
      </c>
      <c r="F33" s="75">
        <f>E33+4</f>
        <v>158</v>
      </c>
      <c r="G33" s="25"/>
      <c r="H33" s="29"/>
    </row>
    <row r="38" spans="1:9" x14ac:dyDescent="0.2">
      <c r="I38"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24" priority="1" operator="lessThan">
      <formula>19</formula>
    </cfRule>
    <cfRule type="cellIs" dxfId="23" priority="2" operator="greaterThan">
      <formula>19</formula>
    </cfRule>
  </conditionalFormatting>
  <dataValidations count="1">
    <dataValidation type="whole" allowBlank="1" showInputMessage="1" showErrorMessage="1" error="Value must be between 0 and 6." sqref="E8" xr:uid="{6922510F-9CD3-4A46-B4F2-A0BCF7D2878B}">
      <formula1>0</formula1>
      <formula2>6</formula2>
    </dataValidation>
  </dataValidations>
  <pageMargins left="0.7" right="0.7" top="0.75" bottom="0.75" header="0.3" footer="0.3"/>
  <pageSetup scale="70"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62020-50F8-4E5E-A519-997BE75021E1}">
  <sheetPr>
    <pageSetUpPr fitToPage="1"/>
  </sheetPr>
  <dimension ref="A1:N37"/>
  <sheetViews>
    <sheetView workbookViewId="0">
      <selection activeCell="D6" sqref="D6"/>
    </sheetView>
  </sheetViews>
  <sheetFormatPr defaultColWidth="9.140625" defaultRowHeight="12.75" x14ac:dyDescent="0.2"/>
  <cols>
    <col min="1" max="1" width="27.7109375" style="11" customWidth="1"/>
    <col min="2" max="3" width="10.7109375" style="11" customWidth="1"/>
    <col min="4" max="6" width="14.28515625" style="11" customWidth="1"/>
    <col min="7" max="8" width="17.42578125" style="11" customWidth="1"/>
    <col min="9" max="9" width="4.140625" style="11" customWidth="1"/>
    <col min="10" max="10" width="12.42578125" style="13" customWidth="1"/>
    <col min="11" max="12" width="9.140625" style="13"/>
    <col min="13" max="13" width="4.28515625" style="13" customWidth="1"/>
    <col min="14" max="16384" width="9.140625" style="13"/>
  </cols>
  <sheetData>
    <row r="1" spans="1:14" ht="24" customHeight="1" x14ac:dyDescent="0.35">
      <c r="A1" s="10" t="s">
        <v>40</v>
      </c>
      <c r="B1" s="10"/>
      <c r="D1" s="12"/>
      <c r="E1" s="12"/>
    </row>
    <row r="2" spans="1:14" ht="16.149999999999999" customHeight="1" x14ac:dyDescent="0.25">
      <c r="A2" s="14" t="s">
        <v>95</v>
      </c>
      <c r="B2" s="14"/>
      <c r="N2" s="57"/>
    </row>
    <row r="3" spans="1:14" ht="14.25" customHeight="1" thickBot="1" x14ac:dyDescent="0.25">
      <c r="N3" s="57"/>
    </row>
    <row r="4" spans="1:14" ht="24" customHeight="1" thickBot="1" x14ac:dyDescent="0.25">
      <c r="A4" s="21" t="s">
        <v>0</v>
      </c>
      <c r="B4" s="21"/>
      <c r="C4" s="126"/>
      <c r="D4" s="127"/>
      <c r="E4" s="128"/>
      <c r="F4" s="13"/>
      <c r="G4" s="22" t="s">
        <v>1</v>
      </c>
      <c r="H4" s="23"/>
    </row>
    <row r="5" spans="1:14" ht="15" customHeight="1" thickBot="1" x14ac:dyDescent="0.25">
      <c r="A5" s="15"/>
      <c r="B5" s="15"/>
      <c r="C5" s="15"/>
      <c r="D5" s="15"/>
      <c r="E5" s="15"/>
      <c r="F5" s="15"/>
      <c r="G5" s="15"/>
      <c r="H5" s="15"/>
      <c r="I5" s="15"/>
    </row>
    <row r="6" spans="1:14" ht="33.75" customHeight="1" thickBot="1" x14ac:dyDescent="0.25">
      <c r="A6" s="129" t="s">
        <v>24</v>
      </c>
      <c r="B6" s="130"/>
      <c r="C6" s="130"/>
      <c r="D6" s="20"/>
      <c r="E6" s="88" t="s">
        <v>10</v>
      </c>
      <c r="F6" s="89"/>
      <c r="G6" s="34"/>
      <c r="H6" s="90"/>
      <c r="I6" s="15"/>
    </row>
    <row r="7" spans="1:14" ht="6.4" customHeight="1" thickBot="1" x14ac:dyDescent="0.25">
      <c r="A7" s="118"/>
      <c r="B7" s="119"/>
      <c r="C7" s="119"/>
      <c r="D7" s="119"/>
      <c r="E7" s="119"/>
      <c r="F7" s="119"/>
      <c r="G7" s="32"/>
      <c r="H7" s="36"/>
      <c r="I7" s="15"/>
    </row>
    <row r="8" spans="1:14" ht="39.75" customHeight="1" thickBot="1" x14ac:dyDescent="0.25">
      <c r="A8" s="131" t="s">
        <v>23</v>
      </c>
      <c r="B8" s="132"/>
      <c r="C8" s="132"/>
      <c r="D8" s="51">
        <v>20</v>
      </c>
      <c r="E8" s="51">
        <v>0</v>
      </c>
      <c r="F8" s="31"/>
      <c r="G8" s="87" t="s">
        <v>52</v>
      </c>
      <c r="H8" s="102">
        <f>D6+293-(D8*7+E8)</f>
        <v>153</v>
      </c>
      <c r="I8" s="15"/>
    </row>
    <row r="9" spans="1:14" ht="15" customHeight="1" x14ac:dyDescent="0.25">
      <c r="A9" s="118"/>
      <c r="B9" s="59"/>
      <c r="C9" s="119"/>
      <c r="D9" s="61" t="s">
        <v>20</v>
      </c>
      <c r="E9" s="61" t="s">
        <v>21</v>
      </c>
      <c r="F9" s="119"/>
      <c r="G9" s="50"/>
      <c r="H9" s="60"/>
      <c r="I9" s="15"/>
    </row>
    <row r="10" spans="1:14" ht="14.65" customHeight="1" x14ac:dyDescent="0.2">
      <c r="A10" s="118"/>
      <c r="B10" s="59" t="str">
        <f>IF(D8=20,"","This calendar can only be used for participants who enroll at 20 weeks gestation.")</f>
        <v/>
      </c>
      <c r="C10" s="119"/>
      <c r="D10" s="54"/>
      <c r="E10" s="54"/>
      <c r="F10" s="119"/>
      <c r="G10" s="52"/>
      <c r="H10" s="36"/>
      <c r="I10" s="15"/>
    </row>
    <row r="11" spans="1:14" ht="33.4" customHeight="1" thickBot="1" x14ac:dyDescent="0.3">
      <c r="A11" s="26" t="s">
        <v>9</v>
      </c>
      <c r="B11" s="49" t="s">
        <v>2</v>
      </c>
      <c r="C11" s="19" t="s">
        <v>22</v>
      </c>
      <c r="D11" s="26" t="s">
        <v>4</v>
      </c>
      <c r="E11" s="19" t="s">
        <v>8</v>
      </c>
      <c r="F11" s="27" t="s">
        <v>7</v>
      </c>
      <c r="G11" s="28" t="s">
        <v>6</v>
      </c>
      <c r="H11" s="27" t="s">
        <v>5</v>
      </c>
      <c r="I11" s="16"/>
    </row>
    <row r="12" spans="1:14" s="18" customFormat="1" ht="24.4" customHeight="1" thickTop="1" x14ac:dyDescent="0.2">
      <c r="A12" s="71" t="s">
        <v>11</v>
      </c>
      <c r="B12" s="24" t="s">
        <v>13</v>
      </c>
      <c r="C12" s="53">
        <f>D8+1</f>
        <v>21</v>
      </c>
      <c r="D12" s="73">
        <f>E12-6</f>
        <v>1</v>
      </c>
      <c r="E12" s="74">
        <f>D$6+7</f>
        <v>7</v>
      </c>
      <c r="F12" s="75">
        <f>E12+2</f>
        <v>9</v>
      </c>
      <c r="G12" s="25"/>
      <c r="H12" s="29"/>
      <c r="I12" s="17"/>
    </row>
    <row r="13" spans="1:14" s="18" customFormat="1" ht="24.4" customHeight="1" x14ac:dyDescent="0.2">
      <c r="A13" s="71" t="s">
        <v>55</v>
      </c>
      <c r="B13" s="24" t="s">
        <v>14</v>
      </c>
      <c r="C13" s="53">
        <f>D8+2</f>
        <v>22</v>
      </c>
      <c r="D13" s="73">
        <f>E13-4</f>
        <v>10</v>
      </c>
      <c r="E13" s="74">
        <f>D$6+14</f>
        <v>14</v>
      </c>
      <c r="F13" s="75">
        <f>E13+4</f>
        <v>18</v>
      </c>
      <c r="G13" s="25"/>
      <c r="H13" s="29"/>
      <c r="I13" s="17"/>
    </row>
    <row r="14" spans="1:14" s="18" customFormat="1" ht="24.4" customHeight="1" x14ac:dyDescent="0.2">
      <c r="A14" s="71" t="s">
        <v>12</v>
      </c>
      <c r="B14" s="24" t="s">
        <v>15</v>
      </c>
      <c r="C14" s="53">
        <f>D8+3</f>
        <v>23</v>
      </c>
      <c r="D14" s="73">
        <f>E14-2</f>
        <v>19</v>
      </c>
      <c r="E14" s="74">
        <f>D$6+21</f>
        <v>21</v>
      </c>
      <c r="F14" s="75">
        <f>E14+2</f>
        <v>23</v>
      </c>
      <c r="G14" s="25"/>
      <c r="H14" s="29"/>
      <c r="I14" s="17"/>
    </row>
    <row r="15" spans="1:14" s="18" customFormat="1" ht="24.4" customHeight="1" x14ac:dyDescent="0.2">
      <c r="A15" s="71" t="s">
        <v>56</v>
      </c>
      <c r="B15" s="24" t="s">
        <v>16</v>
      </c>
      <c r="C15" s="53">
        <f>D8+4</f>
        <v>24</v>
      </c>
      <c r="D15" s="73">
        <f>E15-4</f>
        <v>24</v>
      </c>
      <c r="E15" s="74">
        <f>D$6+28</f>
        <v>28</v>
      </c>
      <c r="F15" s="75">
        <f>E15+4</f>
        <v>32</v>
      </c>
      <c r="G15" s="25"/>
      <c r="H15" s="29"/>
      <c r="I15" s="17"/>
    </row>
    <row r="16" spans="1:14" s="18" customFormat="1" ht="18" customHeight="1" x14ac:dyDescent="0.2">
      <c r="A16" s="109" t="s">
        <v>208</v>
      </c>
      <c r="B16" s="110"/>
      <c r="C16" s="111"/>
      <c r="D16" s="112"/>
      <c r="E16" s="113"/>
      <c r="F16" s="114"/>
      <c r="G16" s="115"/>
      <c r="H16" s="116"/>
      <c r="I16" s="17"/>
    </row>
    <row r="17" spans="1:9" s="18" customFormat="1" ht="18" customHeight="1" x14ac:dyDescent="0.2">
      <c r="A17" s="109" t="s">
        <v>209</v>
      </c>
      <c r="B17" s="110"/>
      <c r="C17" s="111"/>
      <c r="D17" s="112"/>
      <c r="E17" s="113"/>
      <c r="F17" s="114"/>
      <c r="G17" s="115"/>
      <c r="H17" s="116"/>
      <c r="I17" s="17"/>
    </row>
    <row r="18" spans="1:9" s="18" customFormat="1" ht="18" customHeight="1" x14ac:dyDescent="0.2">
      <c r="A18" s="109" t="s">
        <v>210</v>
      </c>
      <c r="B18" s="110"/>
      <c r="C18" s="111"/>
      <c r="D18" s="112"/>
      <c r="E18" s="113"/>
      <c r="F18" s="114"/>
      <c r="G18" s="115"/>
      <c r="H18" s="116"/>
      <c r="I18" s="17"/>
    </row>
    <row r="19" spans="1:9" s="18" customFormat="1" ht="24.4" customHeight="1" x14ac:dyDescent="0.2">
      <c r="A19" s="71" t="s">
        <v>67</v>
      </c>
      <c r="B19" s="24" t="s">
        <v>59</v>
      </c>
      <c r="C19" s="53">
        <f>D8+8</f>
        <v>28</v>
      </c>
      <c r="D19" s="73">
        <f>E19-4</f>
        <v>52</v>
      </c>
      <c r="E19" s="74">
        <f>D$6+56</f>
        <v>56</v>
      </c>
      <c r="F19" s="75">
        <f>E19+4</f>
        <v>60</v>
      </c>
      <c r="G19" s="25"/>
      <c r="H19" s="29"/>
      <c r="I19" s="17"/>
    </row>
    <row r="20" spans="1:9" s="18" customFormat="1" ht="18" customHeight="1" x14ac:dyDescent="0.2">
      <c r="A20" s="109" t="s">
        <v>211</v>
      </c>
      <c r="B20" s="110"/>
      <c r="C20" s="111"/>
      <c r="D20" s="112"/>
      <c r="E20" s="113"/>
      <c r="F20" s="114"/>
      <c r="G20" s="115"/>
      <c r="H20" s="116"/>
      <c r="I20" s="17"/>
    </row>
    <row r="21" spans="1:9" s="18" customFormat="1" ht="18" customHeight="1" x14ac:dyDescent="0.2">
      <c r="A21" s="109" t="s">
        <v>212</v>
      </c>
      <c r="B21" s="110"/>
      <c r="C21" s="111"/>
      <c r="D21" s="112"/>
      <c r="E21" s="113"/>
      <c r="F21" s="114"/>
      <c r="G21" s="115"/>
      <c r="H21" s="116"/>
      <c r="I21" s="17"/>
    </row>
    <row r="22" spans="1:9" s="18" customFormat="1" ht="18" customHeight="1" x14ac:dyDescent="0.2">
      <c r="A22" s="109" t="s">
        <v>213</v>
      </c>
      <c r="B22" s="110"/>
      <c r="C22" s="111"/>
      <c r="D22" s="112"/>
      <c r="E22" s="113"/>
      <c r="F22" s="114"/>
      <c r="G22" s="115"/>
      <c r="H22" s="116"/>
      <c r="I22" s="17"/>
    </row>
    <row r="23" spans="1:9" ht="24.4" customHeight="1" x14ac:dyDescent="0.2">
      <c r="A23" s="71" t="s">
        <v>68</v>
      </c>
      <c r="B23" s="24" t="s">
        <v>77</v>
      </c>
      <c r="C23" s="53">
        <f>D8+12</f>
        <v>32</v>
      </c>
      <c r="D23" s="73">
        <f>E23-4</f>
        <v>80</v>
      </c>
      <c r="E23" s="74">
        <f>D$6+84</f>
        <v>84</v>
      </c>
      <c r="F23" s="75">
        <f>E23+4</f>
        <v>88</v>
      </c>
      <c r="G23" s="25"/>
      <c r="H23" s="29"/>
      <c r="I23" s="13"/>
    </row>
    <row r="24" spans="1:9" s="18" customFormat="1" ht="18" customHeight="1" x14ac:dyDescent="0.2">
      <c r="A24" s="109" t="s">
        <v>214</v>
      </c>
      <c r="B24" s="110"/>
      <c r="C24" s="111"/>
      <c r="D24" s="112"/>
      <c r="E24" s="113"/>
      <c r="F24" s="114"/>
      <c r="G24" s="115"/>
      <c r="H24" s="116"/>
      <c r="I24" s="17"/>
    </row>
    <row r="25" spans="1:9" s="18" customFormat="1" ht="18" customHeight="1" x14ac:dyDescent="0.2">
      <c r="A25" s="109" t="s">
        <v>215</v>
      </c>
      <c r="B25" s="110"/>
      <c r="C25" s="111"/>
      <c r="D25" s="112"/>
      <c r="E25" s="113"/>
      <c r="F25" s="114"/>
      <c r="G25" s="115"/>
      <c r="H25" s="116"/>
      <c r="I25" s="17"/>
    </row>
    <row r="26" spans="1:9" s="18" customFormat="1" ht="18" customHeight="1" x14ac:dyDescent="0.2">
      <c r="A26" s="109" t="s">
        <v>216</v>
      </c>
      <c r="B26" s="110"/>
      <c r="C26" s="111"/>
      <c r="D26" s="115"/>
      <c r="E26" s="115"/>
      <c r="F26" s="116"/>
      <c r="G26" s="115"/>
      <c r="H26" s="116"/>
      <c r="I26" s="17"/>
    </row>
    <row r="27" spans="1:9" ht="24" customHeight="1" x14ac:dyDescent="0.2">
      <c r="A27" s="71" t="s">
        <v>69</v>
      </c>
      <c r="B27" s="24" t="s">
        <v>267</v>
      </c>
      <c r="C27" s="53">
        <f>D8+16</f>
        <v>36</v>
      </c>
      <c r="D27" s="73">
        <f>E27-4</f>
        <v>108</v>
      </c>
      <c r="E27" s="74">
        <f>D$6+112</f>
        <v>112</v>
      </c>
      <c r="F27" s="75">
        <f>E27+4</f>
        <v>116</v>
      </c>
      <c r="G27" s="25"/>
      <c r="H27" s="29"/>
    </row>
    <row r="28" spans="1:9" ht="24" customHeight="1" x14ac:dyDescent="0.2">
      <c r="A28" s="71" t="s">
        <v>94</v>
      </c>
      <c r="B28" s="24" t="s">
        <v>261</v>
      </c>
      <c r="C28" s="53">
        <f>C27+1</f>
        <v>37</v>
      </c>
      <c r="D28" s="73">
        <f>E28-2</f>
        <v>117</v>
      </c>
      <c r="E28" s="74">
        <f>D$6+119</f>
        <v>119</v>
      </c>
      <c r="F28" s="75">
        <f>E28+2</f>
        <v>121</v>
      </c>
      <c r="G28" s="25"/>
      <c r="H28" s="29"/>
    </row>
    <row r="29" spans="1:9" ht="24" customHeight="1" x14ac:dyDescent="0.2">
      <c r="A29" s="71" t="s">
        <v>92</v>
      </c>
      <c r="B29" s="24" t="s">
        <v>262</v>
      </c>
      <c r="C29" s="53">
        <f>C27+2</f>
        <v>38</v>
      </c>
      <c r="D29" s="73">
        <f>E29-4</f>
        <v>122</v>
      </c>
      <c r="E29" s="74">
        <f>D$6+126</f>
        <v>126</v>
      </c>
      <c r="F29" s="75">
        <f>E29+4</f>
        <v>130</v>
      </c>
      <c r="G29" s="25"/>
      <c r="H29" s="29"/>
    </row>
    <row r="30" spans="1:9" ht="24" customHeight="1" x14ac:dyDescent="0.2">
      <c r="A30" s="71" t="s">
        <v>90</v>
      </c>
      <c r="B30" s="161" t="s">
        <v>263</v>
      </c>
      <c r="C30" s="53">
        <f>C27+3</f>
        <v>39</v>
      </c>
      <c r="D30" s="73">
        <f>E30-2</f>
        <v>131</v>
      </c>
      <c r="E30" s="74">
        <f>D$6+133</f>
        <v>133</v>
      </c>
      <c r="F30" s="75">
        <f>E30+2</f>
        <v>135</v>
      </c>
      <c r="G30" s="25"/>
      <c r="H30" s="29"/>
    </row>
    <row r="31" spans="1:9" ht="24" customHeight="1" x14ac:dyDescent="0.2">
      <c r="A31" s="71" t="s">
        <v>91</v>
      </c>
      <c r="B31" s="164" t="s">
        <v>268</v>
      </c>
      <c r="C31" s="53">
        <f>C30+1</f>
        <v>40</v>
      </c>
      <c r="D31" s="73">
        <f>E31-4</f>
        <v>136</v>
      </c>
      <c r="E31" s="74">
        <f>D$6+140</f>
        <v>140</v>
      </c>
      <c r="F31" s="75">
        <f>E31+4</f>
        <v>144</v>
      </c>
      <c r="G31" s="25"/>
      <c r="H31" s="29"/>
    </row>
    <row r="32" spans="1:9" ht="24" customHeight="1" x14ac:dyDescent="0.2">
      <c r="A32" s="71" t="s">
        <v>89</v>
      </c>
      <c r="B32" s="24" t="s">
        <v>264</v>
      </c>
      <c r="C32" s="53">
        <f>C31+1</f>
        <v>41</v>
      </c>
      <c r="D32" s="73">
        <f>E32-2</f>
        <v>145</v>
      </c>
      <c r="E32" s="74">
        <f>D$6+147</f>
        <v>147</v>
      </c>
      <c r="F32" s="75">
        <f>E32+2</f>
        <v>149</v>
      </c>
      <c r="G32" s="25"/>
      <c r="H32" s="29"/>
    </row>
    <row r="37" spans="9:9" x14ac:dyDescent="0.2">
      <c r="I37" s="13"/>
    </row>
  </sheetData>
  <customSheetViews>
    <customSheetView guid="{6D6ED5A2-D60A-45CE-8229-22FBAABACF56}" fitToPage="1">
      <selection activeCell="D6" sqref="D6"/>
      <pageMargins left="0.7" right="0.7" top="0.75" bottom="0.75" header="0.3" footer="0.3"/>
      <pageSetup scale="70" orientation="portrait" r:id="rId1"/>
    </customSheetView>
  </customSheetViews>
  <mergeCells count="3">
    <mergeCell ref="C4:E4"/>
    <mergeCell ref="A6:C6"/>
    <mergeCell ref="A8:C8"/>
  </mergeCells>
  <conditionalFormatting sqref="D8">
    <cfRule type="cellIs" dxfId="22" priority="1" operator="lessThan">
      <formula>20</formula>
    </cfRule>
    <cfRule type="cellIs" dxfId="21" priority="2" operator="greaterThan">
      <formula>20</formula>
    </cfRule>
  </conditionalFormatting>
  <dataValidations count="1">
    <dataValidation type="whole" allowBlank="1" showInputMessage="1" showErrorMessage="1" error="Value must be between 0 and 6." sqref="E8" xr:uid="{25ED9A8B-AD51-48D1-B4F9-4147856531A4}">
      <formula1>0</formula1>
      <formula2>6</formula2>
    </dataValidation>
  </dataValidations>
  <pageMargins left="0.7" right="0.7" top="0.75" bottom="0.75" header="0.3" footer="0.3"/>
  <pageSetup scale="7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2982CD55DB9B4BBB37A964B6D8DA06" ma:contentTypeVersion="" ma:contentTypeDescription="Create a new document." ma:contentTypeScope="" ma:versionID="2dccea9da4d23bc1431380253f0682b9">
  <xsd:schema xmlns:xsd="http://www.w3.org/2001/XMLSchema" xmlns:xs="http://www.w3.org/2001/XMLSchema" xmlns:p="http://schemas.microsoft.com/office/2006/metadata/properties" xmlns:ns2="49041abd-9f6c-4283-b183-387e65935736" xmlns:ns3="0cdb9d7b-3bdb-4b1c-be50-7737cb6ee7a2" targetNamespace="http://schemas.microsoft.com/office/2006/metadata/properties" ma:root="true" ma:fieldsID="83c82c3fe7c72d05e0eca395c27ba5a8" ns2:_="" ns3:_="">
    <xsd:import namespace="49041abd-9f6c-4283-b183-387e65935736"/>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041abd-9f6c-4283-b183-387e65935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DB3AC5-CA8E-4882-9E7C-9ED65026B2FA}">
  <ds:schemaRefs>
    <ds:schemaRef ds:uri="http://schemas.microsoft.com/office/2006/metadata/properties"/>
    <ds:schemaRef ds:uri="49041abd-9f6c-4283-b183-387e65935736"/>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0cdb9d7b-3bdb-4b1c-be50-7737cb6ee7a2"/>
    <ds:schemaRef ds:uri="http://www.w3.org/XML/1998/namespace"/>
  </ds:schemaRefs>
</ds:datastoreItem>
</file>

<file path=customXml/itemProps2.xml><?xml version="1.0" encoding="utf-8"?>
<ds:datastoreItem xmlns:ds="http://schemas.openxmlformats.org/officeDocument/2006/customXml" ds:itemID="{69613E48-BE46-44FA-9762-0886C82BD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041abd-9f6c-4283-b183-387e65935736"/>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11BFAB-E53A-4D20-A652-19B3EA708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12w_Pre-PO Visits_Cal Tool</vt:lpstr>
      <vt:lpstr>13w_Pre-PO Visits_Cal Tool</vt:lpstr>
      <vt:lpstr>14w_Pre-PO Visits_Cal Tool</vt:lpstr>
      <vt:lpstr>15w_Pre-PO Visits_Cal Tool</vt:lpstr>
      <vt:lpstr>16w_Pre-PO Visits_Cal Tool</vt:lpstr>
      <vt:lpstr>17w_Pre-PO Visits_Cal Tool</vt:lpstr>
      <vt:lpstr>18w_Pre-PO Visits_Cal Tool</vt:lpstr>
      <vt:lpstr>19w_Pre-PO Visits_Cal Tool</vt:lpstr>
      <vt:lpstr>20w_Pre-PO Visits_Cal Tool</vt:lpstr>
      <vt:lpstr>21w_Pre-PO Visits_Cal Tool</vt:lpstr>
      <vt:lpstr>22w_Pre-PO Visits_Cal Tool</vt:lpstr>
      <vt:lpstr>23w_Pre-PO Visits_Cal Tool</vt:lpstr>
      <vt:lpstr>24w_Pre-PO Visits_Cal Tool</vt:lpstr>
      <vt:lpstr>25w_Pre-PO Visits_Cal Tool</vt:lpstr>
      <vt:lpstr>26w_Pre-PO Visits_Cal Tool</vt:lpstr>
      <vt:lpstr>27w_Pre-PO Visits_Cal Tool</vt:lpstr>
      <vt:lpstr>28w_Pre-PO Visits_Cal Tool</vt:lpstr>
      <vt:lpstr>29w_Pre-PO Visits_Cal Tool</vt:lpstr>
      <vt:lpstr>Last_Day_to_Enroll</vt:lpstr>
      <vt:lpstr>Post-PO Visits_Cal Tool</vt:lpstr>
      <vt:lpstr>Seroconverter Spec. Coll.</vt:lpstr>
      <vt:lpstr>Last_Day_to_Enroll!Print_Area</vt:lpstr>
      <vt:lpstr>'Post-PO Visits_Cal Tool'!Print_Area</vt:lpstr>
      <vt:lpstr>'Seroconverter Spec. Coll.'!Print_Area</vt:lpstr>
    </vt:vector>
  </TitlesOfParts>
  <Company>SCHARP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Brown, Amanda S</cp:lastModifiedBy>
  <cp:lastPrinted>2022-05-16T18:57:18Z</cp:lastPrinted>
  <dcterms:created xsi:type="dcterms:W3CDTF">2009-08-25T05:00:32Z</dcterms:created>
  <dcterms:modified xsi:type="dcterms:W3CDTF">2022-10-18T21:08:17Z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0x010100592982CD55DB9B4BBB37A964B6D8DA06</vt:lpwstr>
  </property>
</Properties>
</file>